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0" yWindow="60" windowWidth="19320" windowHeight="105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'Druckversion'!$A$1:$BS$190</definedName>
    <definedName name="_xlnm.Print_Area" localSheetId="0">'Ergebniseingabe'!$A$1:$BS$179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65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  <comment ref="B140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  <comment ref="B79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  <comment ref="B93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</commentList>
</comments>
</file>

<file path=xl/sharedStrings.xml><?xml version="1.0" encoding="utf-8"?>
<sst xmlns="http://schemas.openxmlformats.org/spreadsheetml/2006/main" count="448" uniqueCount="88">
  <si>
    <t>Vereinsname</t>
  </si>
  <si>
    <t>1. Fair-Play</t>
  </si>
  <si>
    <t>in ...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</si>
  <si>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</si>
  <si>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</si>
  <si>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</si>
  <si>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</si>
  <si>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</si>
  <si>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</si>
  <si>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</si>
  <si>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Gruppe C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</si>
  <si>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</si>
  <si>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</si>
  <si>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</si>
  <si>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</si>
  <si>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</si>
  <si>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</si>
  <si>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</si>
  <si>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</si>
  <si>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</si>
  <si>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A4</t>
  </si>
  <si>
    <t>B4</t>
  </si>
  <si>
    <t>C4</t>
  </si>
  <si>
    <t>A5</t>
  </si>
  <si>
    <t>B5</t>
  </si>
  <si>
    <t>C5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</si>
  <si>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</si>
  <si>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</si>
  <si>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</si>
  <si>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</si>
  <si>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</si>
  <si>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</si>
  <si>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</si>
  <si>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</si>
  <si>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C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</si>
  <si>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</si>
  <si>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</si>
  <si>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</si>
  <si>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</si>
  <si>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</si>
  <si>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</si>
  <si>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</si>
  <si>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</si>
  <si>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</si>
  <si>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</si>
  <si>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Gruppeneinteilung Zwischenrunde</t>
  </si>
  <si>
    <t>Gruppe D</t>
  </si>
  <si>
    <t>Gruppe E</t>
  </si>
  <si>
    <t>Spielplan Zwischenrunde</t>
  </si>
  <si>
    <t>D</t>
  </si>
  <si>
    <t>E</t>
  </si>
  <si>
    <t>Endrunde</t>
  </si>
  <si>
    <t>Spiel um Platz 3</t>
  </si>
  <si>
    <t>2. Gruppe D</t>
  </si>
  <si>
    <t>2. Gruppe E</t>
  </si>
  <si>
    <t>Endspiel</t>
  </si>
  <si>
    <t>1. Gruppe D</t>
  </si>
  <si>
    <t>1. Gruppe E</t>
  </si>
  <si>
    <t>Platzierungen</t>
  </si>
  <si>
    <t>1.</t>
  </si>
  <si>
    <t>2.</t>
  </si>
  <si>
    <t>3.</t>
  </si>
  <si>
    <t>4.</t>
  </si>
  <si>
    <t>+</t>
  </si>
  <si>
    <t>Punkte</t>
  </si>
  <si>
    <t>diff.</t>
  </si>
  <si>
    <t>Spiele</t>
  </si>
  <si>
    <t>Grp. 3.</t>
  </si>
  <si>
    <r>
      <t>Fußballturnier für - 3 x 5</t>
    </r>
    <r>
      <rPr>
        <b/>
        <sz val="12"/>
        <rFont val="Arial"/>
        <family val="2"/>
      </rPr>
      <t xml:space="preserve"> </t>
    </r>
    <r>
      <rPr>
        <b/>
        <sz val="12"/>
        <rFont val="Arial"/>
        <family val="0"/>
      </rPr>
      <t xml:space="preserve">- </t>
    </r>
    <r>
      <rPr>
        <sz val="12"/>
        <rFont val="Arial"/>
        <family val="0"/>
      </rPr>
      <t>Mannschaften</t>
    </r>
  </si>
  <si>
    <t>Vereinslogo</t>
  </si>
  <si>
    <t>n. 9m</t>
  </si>
  <si>
    <t>n. 11m</t>
  </si>
  <si>
    <t xml:space="preserve">n. V. </t>
  </si>
  <si>
    <t>1. Grp. A</t>
  </si>
  <si>
    <t>2. Grp. B</t>
  </si>
  <si>
    <t>1. Grp. C</t>
  </si>
  <si>
    <t>2. Grp. 3.</t>
  </si>
  <si>
    <t>2. Grp. A</t>
  </si>
  <si>
    <t>1. Grp. B</t>
  </si>
  <si>
    <t>2. Grp. C</t>
  </si>
  <si>
    <t>1. Grp. 3.</t>
  </si>
  <si>
    <t>Uhrzeit:</t>
  </si>
  <si>
    <t>Uhrzeit</t>
  </si>
  <si>
    <t>9 m</t>
  </si>
  <si>
    <t>11 m</t>
  </si>
  <si>
    <t>n. V.</t>
  </si>
  <si>
    <t>Tabellen Vorrunde</t>
  </si>
  <si>
    <t>Tabellen Zwischenrunde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</si>
</sst>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  <numFmt numFmtId="179" formatCode="0\ &quot;min&quot;"/>
    <numFmt numFmtId="180" formatCode=";;;"/>
    <numFmt numFmtId="181" formatCode="0\ &quot;:&quot;"/>
    <numFmt numFmtId="182" formatCode="0&quot;.&quot;"/>
    <numFmt numFmtId="183" formatCode="0;;\ &quot;min&quot;"/>
    <numFmt numFmtId="184" formatCode="[$-F800]dddd\,\ mmmm\ dd\,\ yyyy"/>
    <numFmt numFmtId="185" formatCode="&quot;Am&quot;\ dddd\,\ dd/\ mmmm\ yyyy"/>
  </numFmts>
  <fonts count="45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8"/>
      <color indexed="8"/>
      <name val="Comic Sans MS"/>
      <family val="4"/>
    </font>
    <font>
      <sz val="12"/>
      <name val="Arial"/>
      <family val="0"/>
    </font>
    <font>
      <b/>
      <sz val="12"/>
      <name val="Arial"/>
      <family val="2"/>
    </font>
    <font>
      <sz val="12"/>
      <color indexed="10"/>
      <name val="Arial"/>
      <family val="0"/>
    </font>
    <font>
      <sz val="12"/>
      <color indexed="9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10"/>
      <color indexed="22"/>
      <name val="Comic Sans MS"/>
      <family val="4"/>
    </font>
    <font>
      <sz val="9"/>
      <color indexed="8"/>
      <name val="Arial"/>
      <family val="0"/>
    </font>
    <font>
      <sz val="10"/>
      <name val="Comic Sans MS"/>
      <family val="4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183" fontId="13" fillId="0" borderId="0" xfId="0" applyNumberFormat="1" applyFont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180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78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76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176" fontId="0" fillId="0" borderId="0" xfId="0" applyNumberForma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Alignment="1" applyProtection="1">
      <alignment horizontal="left" vertical="center"/>
      <protection hidden="1"/>
    </xf>
    <xf numFmtId="180" fontId="0" fillId="0" borderId="0" xfId="0" applyNumberFormat="1" applyAlignment="1" applyProtection="1">
      <alignment horizontal="left"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176" fontId="0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76" fontId="6" fillId="0" borderId="0" xfId="0" applyNumberFormat="1" applyFont="1" applyBorder="1" applyAlignment="1" applyProtection="1">
      <alignment horizontal="center" vertical="center"/>
      <protection hidden="1"/>
    </xf>
    <xf numFmtId="176" fontId="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182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justify" vertical="center" shrinkToFit="1"/>
      <protection hidden="1"/>
    </xf>
    <xf numFmtId="0" fontId="7" fillId="0" borderId="0" xfId="0" applyFont="1" applyAlignment="1" applyProtection="1">
      <alignment vertical="center"/>
      <protection hidden="1"/>
    </xf>
    <xf numFmtId="179" fontId="13" fillId="0" borderId="0" xfId="0" applyNumberFormat="1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7" fillId="0" borderId="6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183" fontId="17" fillId="0" borderId="0" xfId="0" applyNumberFormat="1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8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42" fillId="0" borderId="0" xfId="0" applyNumberFormat="1" applyFont="1" applyAlignment="1" applyProtection="1">
      <alignment horizontal="center" vertical="center"/>
      <protection hidden="1"/>
    </xf>
    <xf numFmtId="0" fontId="42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42" fillId="0" borderId="0" xfId="0" applyNumberFormat="1" applyFont="1" applyFill="1" applyBorder="1" applyAlignment="1" applyProtection="1">
      <alignment vertical="center"/>
      <protection hidden="1"/>
    </xf>
    <xf numFmtId="0" fontId="42" fillId="0" borderId="0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NumberFormat="1" applyFont="1" applyFill="1" applyAlignment="1" applyProtection="1">
      <alignment horizontal="center" vertical="center"/>
      <protection hidden="1"/>
    </xf>
    <xf numFmtId="0" fontId="42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82" fontId="0" fillId="0" borderId="7" xfId="0" applyNumberFormat="1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left" vertical="center" shrinkToFit="1"/>
      <protection hidden="1"/>
    </xf>
    <xf numFmtId="182" fontId="0" fillId="0" borderId="9" xfId="0" applyNumberFormat="1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center" vertical="center" shrinkToFit="1"/>
      <protection hidden="1"/>
    </xf>
    <xf numFmtId="0" fontId="0" fillId="0" borderId="12" xfId="0" applyFont="1" applyBorder="1" applyAlignment="1" applyProtection="1">
      <alignment horizontal="center" vertical="center" shrinkToFit="1"/>
      <protection hidden="1"/>
    </xf>
    <xf numFmtId="182" fontId="0" fillId="0" borderId="13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179" fontId="17" fillId="0" borderId="0" xfId="0" applyNumberFormat="1" applyFont="1" applyBorder="1" applyAlignment="1" applyProtection="1">
      <alignment horizontal="center" vertical="center"/>
      <protection locked="0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179" fontId="17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0" fillId="0" borderId="10" xfId="0" applyFont="1" applyBorder="1" applyAlignment="1" applyProtection="1">
      <alignment horizontal="center" vertical="center" shrinkToFit="1"/>
      <protection hidden="1"/>
    </xf>
    <xf numFmtId="0" fontId="0" fillId="0" borderId="8" xfId="0" applyFont="1" applyBorder="1" applyAlignment="1" applyProtection="1">
      <alignment horizontal="center" vertical="center" shrinkToFit="1"/>
      <protection hidden="1"/>
    </xf>
    <xf numFmtId="0" fontId="0" fillId="2" borderId="14" xfId="0" applyFont="1" applyFill="1" applyBorder="1" applyAlignment="1" applyProtection="1">
      <alignment horizontal="center" vertical="center" shrinkToFit="1"/>
      <protection hidden="1"/>
    </xf>
    <xf numFmtId="0" fontId="0" fillId="2" borderId="2" xfId="0" applyFont="1" applyFill="1" applyBorder="1" applyAlignment="1" applyProtection="1">
      <alignment horizontal="center" vertical="center" shrinkToFit="1"/>
      <protection hidden="1"/>
    </xf>
    <xf numFmtId="0" fontId="0" fillId="2" borderId="15" xfId="0" applyFont="1" applyFill="1" applyBorder="1" applyAlignment="1" applyProtection="1">
      <alignment horizontal="center" vertical="center" shrinkToFit="1"/>
      <protection hidden="1"/>
    </xf>
    <xf numFmtId="0" fontId="0" fillId="0" borderId="16" xfId="0" applyFont="1" applyBorder="1" applyAlignment="1" applyProtection="1">
      <alignment horizontal="center" vertical="center" shrinkToFit="1"/>
      <protection hidden="1"/>
    </xf>
    <xf numFmtId="0" fontId="0" fillId="0" borderId="1" xfId="0" applyFont="1" applyBorder="1" applyAlignment="1" applyProtection="1">
      <alignment horizontal="center" vertical="center" shrinkToFit="1"/>
      <protection hidden="1"/>
    </xf>
    <xf numFmtId="0" fontId="0" fillId="0" borderId="17" xfId="0" applyFont="1" applyBorder="1" applyAlignment="1" applyProtection="1">
      <alignment horizontal="center" vertical="center" shrinkToFit="1"/>
      <protection hidden="1"/>
    </xf>
    <xf numFmtId="0" fontId="0" fillId="0" borderId="14" xfId="0" applyFont="1" applyBorder="1" applyAlignment="1" applyProtection="1">
      <alignment horizontal="center" vertical="center" shrinkToFit="1"/>
      <protection hidden="1"/>
    </xf>
    <xf numFmtId="0" fontId="0" fillId="0" borderId="2" xfId="0" applyFont="1" applyBorder="1" applyAlignment="1" applyProtection="1">
      <alignment horizontal="center" vertical="center" shrinkToFit="1"/>
      <protection hidden="1"/>
    </xf>
    <xf numFmtId="0" fontId="0" fillId="0" borderId="15" xfId="0" applyFont="1" applyBorder="1" applyAlignment="1" applyProtection="1">
      <alignment horizontal="center" vertical="center" shrinkToFit="1"/>
      <protection hidden="1"/>
    </xf>
    <xf numFmtId="182" fontId="0" fillId="0" borderId="18" xfId="0" applyNumberFormat="1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 shrinkToFit="1"/>
      <protection hidden="1"/>
    </xf>
    <xf numFmtId="0" fontId="0" fillId="0" borderId="4" xfId="0" applyFont="1" applyBorder="1" applyAlignment="1" applyProtection="1">
      <alignment horizontal="center" vertical="center" shrinkToFit="1"/>
      <protection hidden="1"/>
    </xf>
    <xf numFmtId="0" fontId="0" fillId="0" borderId="20" xfId="0" applyFont="1" applyBorder="1" applyAlignment="1" applyProtection="1">
      <alignment horizontal="center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4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2" xfId="0" applyFont="1" applyFill="1" applyBorder="1" applyAlignment="1" applyProtection="1">
      <alignment horizontal="left" vertical="center" shrinkToFit="1"/>
      <protection hidden="1"/>
    </xf>
    <xf numFmtId="0" fontId="0" fillId="0" borderId="16" xfId="0" applyFont="1" applyFill="1" applyBorder="1" applyAlignment="1" applyProtection="1">
      <alignment horizontal="left" vertical="center" shrinkToFit="1"/>
      <protection hidden="1"/>
    </xf>
    <xf numFmtId="0" fontId="0" fillId="0" borderId="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Border="1" applyAlignment="1" applyProtection="1">
      <alignment horizontal="left" vertical="center" shrinkToFit="1"/>
      <protection locked="0"/>
    </xf>
    <xf numFmtId="0" fontId="0" fillId="0" borderId="4" xfId="0" applyFont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0" fillId="0" borderId="2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0" fontId="13" fillId="3" borderId="25" xfId="0" applyFont="1" applyFill="1" applyBorder="1" applyAlignment="1" applyProtection="1">
      <alignment horizontal="center" vertical="center"/>
      <protection hidden="1"/>
    </xf>
    <xf numFmtId="0" fontId="13" fillId="3" borderId="26" xfId="0" applyFont="1" applyFill="1" applyBorder="1" applyAlignment="1" applyProtection="1">
      <alignment horizontal="center" vertical="center"/>
      <protection hidden="1"/>
    </xf>
    <xf numFmtId="0" fontId="13" fillId="3" borderId="27" xfId="0" applyFont="1" applyFill="1" applyBorder="1" applyAlignment="1" applyProtection="1">
      <alignment horizontal="center" vertical="center"/>
      <protection hidden="1"/>
    </xf>
    <xf numFmtId="0" fontId="26" fillId="2" borderId="28" xfId="0" applyFont="1" applyFill="1" applyBorder="1" applyAlignment="1" applyProtection="1">
      <alignment horizontal="center" vertical="center"/>
      <protection hidden="1"/>
    </xf>
    <xf numFmtId="0" fontId="26" fillId="2" borderId="26" xfId="0" applyFont="1" applyFill="1" applyBorder="1" applyAlignment="1" applyProtection="1">
      <alignment horizontal="center" vertical="center"/>
      <protection hidden="1"/>
    </xf>
    <xf numFmtId="0" fontId="26" fillId="2" borderId="29" xfId="0" applyFont="1" applyFill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left" vertical="center" shrinkToFit="1"/>
      <protection locked="0"/>
    </xf>
    <xf numFmtId="0" fontId="0" fillId="0" borderId="1" xfId="0" applyFont="1" applyBorder="1" applyAlignment="1" applyProtection="1">
      <alignment horizontal="left" vertical="center" shrinkToFit="1"/>
      <protection locked="0"/>
    </xf>
    <xf numFmtId="0" fontId="0" fillId="0" borderId="31" xfId="0" applyFont="1" applyBorder="1" applyAlignment="1" applyProtection="1">
      <alignment horizontal="left" vertical="center" shrinkToFit="1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 shrinkToFit="1"/>
      <protection hidden="1"/>
    </xf>
    <xf numFmtId="0" fontId="0" fillId="0" borderId="33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shrinkToFit="1"/>
      <protection hidden="1"/>
    </xf>
    <xf numFmtId="0" fontId="26" fillId="4" borderId="25" xfId="0" applyFont="1" applyFill="1" applyBorder="1" applyAlignment="1" applyProtection="1">
      <alignment horizontal="center" vertical="center" shrinkToFit="1"/>
      <protection hidden="1"/>
    </xf>
    <xf numFmtId="0" fontId="26" fillId="4" borderId="26" xfId="0" applyFont="1" applyFill="1" applyBorder="1" applyAlignment="1" applyProtection="1">
      <alignment horizontal="center" vertical="center" shrinkToFit="1"/>
      <protection hidden="1"/>
    </xf>
    <xf numFmtId="182" fontId="0" fillId="0" borderId="34" xfId="0" applyNumberFormat="1" applyFont="1" applyBorder="1" applyAlignment="1" applyProtection="1">
      <alignment horizontal="center" vertical="center"/>
      <protection hidden="1"/>
    </xf>
    <xf numFmtId="182" fontId="0" fillId="0" borderId="35" xfId="0" applyNumberFormat="1" applyFont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locked="0"/>
    </xf>
    <xf numFmtId="0" fontId="26" fillId="5" borderId="25" xfId="0" applyFont="1" applyFill="1" applyBorder="1" applyAlignment="1" applyProtection="1">
      <alignment horizontal="center" vertical="center" shrinkToFit="1"/>
      <protection hidden="1"/>
    </xf>
    <xf numFmtId="0" fontId="26" fillId="5" borderId="26" xfId="0" applyFont="1" applyFill="1" applyBorder="1" applyAlignment="1" applyProtection="1">
      <alignment horizontal="center" vertical="center" shrinkToFit="1"/>
      <protection hidden="1"/>
    </xf>
    <xf numFmtId="0" fontId="26" fillId="5" borderId="29" xfId="0" applyFont="1" applyFill="1" applyBorder="1" applyAlignment="1" applyProtection="1">
      <alignment horizontal="center" vertical="center" shrinkToFit="1"/>
      <protection hidden="1"/>
    </xf>
    <xf numFmtId="182" fontId="0" fillId="0" borderId="30" xfId="0" applyNumberFormat="1" applyFont="1" applyBorder="1" applyAlignment="1" applyProtection="1">
      <alignment horizontal="center" vertical="center"/>
      <protection hidden="1"/>
    </xf>
    <xf numFmtId="182" fontId="0" fillId="0" borderId="17" xfId="0" applyNumberFormat="1" applyFont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hidden="1"/>
    </xf>
    <xf numFmtId="0" fontId="39" fillId="0" borderId="14" xfId="0" applyFont="1" applyBorder="1" applyAlignment="1" applyProtection="1">
      <alignment horizontal="left" vertical="center" shrinkToFit="1"/>
      <protection hidden="1"/>
    </xf>
    <xf numFmtId="0" fontId="39" fillId="0" borderId="2" xfId="0" applyFont="1" applyBorder="1" applyAlignment="1" applyProtection="1">
      <alignment horizontal="left" vertical="center" shrinkToFit="1"/>
      <protection hidden="1"/>
    </xf>
    <xf numFmtId="0" fontId="39" fillId="0" borderId="24" xfId="0" applyFont="1" applyBorder="1" applyAlignment="1" applyProtection="1">
      <alignment horizontal="left" vertical="center" shrinkToFit="1"/>
      <protection hidden="1"/>
    </xf>
    <xf numFmtId="0" fontId="39" fillId="0" borderId="16" xfId="0" applyFont="1" applyBorder="1" applyAlignment="1" applyProtection="1">
      <alignment horizontal="left" vertical="center" shrinkToFit="1"/>
      <protection hidden="1"/>
    </xf>
    <xf numFmtId="0" fontId="39" fillId="0" borderId="1" xfId="0" applyFont="1" applyBorder="1" applyAlignment="1" applyProtection="1">
      <alignment horizontal="left" vertical="center" shrinkToFit="1"/>
      <protection hidden="1"/>
    </xf>
    <xf numFmtId="0" fontId="39" fillId="0" borderId="31" xfId="0" applyFont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9" fillId="0" borderId="21" xfId="0" applyFont="1" applyBorder="1" applyAlignment="1" applyProtection="1">
      <alignment horizontal="center" vertical="center"/>
      <protection hidden="1"/>
    </xf>
    <xf numFmtId="0" fontId="39" fillId="0" borderId="4" xfId="0" applyFont="1" applyBorder="1" applyAlignment="1" applyProtection="1">
      <alignment horizontal="center" vertical="center"/>
      <protection hidden="1"/>
    </xf>
    <xf numFmtId="0" fontId="39" fillId="0" borderId="23" xfId="0" applyFont="1" applyBorder="1" applyAlignment="1" applyProtection="1">
      <alignment horizontal="center" vertical="center"/>
      <protection hidden="1"/>
    </xf>
    <xf numFmtId="0" fontId="39" fillId="0" borderId="2" xfId="0" applyFont="1" applyBorder="1" applyAlignment="1" applyProtection="1">
      <alignment horizontal="center" vertical="center"/>
      <protection hidden="1"/>
    </xf>
    <xf numFmtId="0" fontId="39" fillId="0" borderId="30" xfId="0" applyFont="1" applyBorder="1" applyAlignment="1" applyProtection="1">
      <alignment horizontal="center" vertical="center"/>
      <protection hidden="1"/>
    </xf>
    <xf numFmtId="0" fontId="39" fillId="0" borderId="1" xfId="0" applyFont="1" applyBorder="1" applyAlignment="1" applyProtection="1">
      <alignment horizontal="center" vertical="center"/>
      <protection hidden="1"/>
    </xf>
    <xf numFmtId="0" fontId="39" fillId="0" borderId="19" xfId="0" applyFont="1" applyBorder="1" applyAlignment="1" applyProtection="1">
      <alignment horizontal="left" vertical="center" shrinkToFit="1"/>
      <protection hidden="1"/>
    </xf>
    <xf numFmtId="0" fontId="39" fillId="0" borderId="4" xfId="0" applyFont="1" applyBorder="1" applyAlignment="1" applyProtection="1">
      <alignment horizontal="left" vertical="center" shrinkToFit="1"/>
      <protection hidden="1"/>
    </xf>
    <xf numFmtId="0" fontId="39" fillId="0" borderId="22" xfId="0" applyFont="1" applyBorder="1" applyAlignment="1" applyProtection="1">
      <alignment horizontal="left" vertical="center" shrinkToFit="1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 shrinkToFit="1"/>
      <protection hidden="1"/>
    </xf>
    <xf numFmtId="0" fontId="0" fillId="0" borderId="34" xfId="0" applyFont="1" applyBorder="1" applyAlignment="1" applyProtection="1">
      <alignment horizontal="center" vertical="center" shrinkToFit="1"/>
      <protection hidden="1"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26" fillId="6" borderId="28" xfId="0" applyFont="1" applyFill="1" applyBorder="1" applyAlignment="1" applyProtection="1">
      <alignment horizontal="center" vertical="center"/>
      <protection hidden="1"/>
    </xf>
    <xf numFmtId="0" fontId="26" fillId="6" borderId="26" xfId="0" applyFont="1" applyFill="1" applyBorder="1" applyAlignment="1" applyProtection="1">
      <alignment horizontal="center" vertical="center"/>
      <protection hidden="1"/>
    </xf>
    <xf numFmtId="0" fontId="26" fillId="6" borderId="29" xfId="0" applyFont="1" applyFill="1" applyBorder="1" applyAlignment="1" applyProtection="1">
      <alignment horizontal="center" vertical="center"/>
      <protection hidden="1"/>
    </xf>
    <xf numFmtId="182" fontId="0" fillId="0" borderId="23" xfId="0" applyNumberFormat="1" applyFont="1" applyBorder="1" applyAlignment="1" applyProtection="1">
      <alignment horizontal="center" vertical="center"/>
      <protection hidden="1"/>
    </xf>
    <xf numFmtId="182" fontId="0" fillId="0" borderId="15" xfId="0" applyNumberFormat="1" applyFont="1" applyBorder="1" applyAlignment="1" applyProtection="1">
      <alignment horizontal="center" vertical="center"/>
      <protection hidden="1"/>
    </xf>
    <xf numFmtId="0" fontId="0" fillId="2" borderId="32" xfId="0" applyFont="1" applyFill="1" applyBorder="1" applyAlignment="1" applyProtection="1">
      <alignment horizontal="center" vertical="center" shrinkToFit="1"/>
      <protection hidden="1"/>
    </xf>
    <xf numFmtId="0" fontId="0" fillId="2" borderId="33" xfId="0" applyFont="1" applyFill="1" applyBorder="1" applyAlignment="1" applyProtection="1">
      <alignment horizontal="center" vertical="center" shrinkToFit="1"/>
      <protection hidden="1"/>
    </xf>
    <xf numFmtId="181" fontId="0" fillId="0" borderId="16" xfId="0" applyNumberFormat="1" applyFont="1" applyFill="1" applyBorder="1" applyAlignment="1" applyProtection="1">
      <alignment horizontal="right" vertical="center"/>
      <protection locked="0"/>
    </xf>
    <xf numFmtId="181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27" fillId="7" borderId="25" xfId="0" applyFont="1" applyFill="1" applyBorder="1" applyAlignment="1" applyProtection="1">
      <alignment horizontal="center" vertical="center"/>
      <protection hidden="1"/>
    </xf>
    <xf numFmtId="0" fontId="27" fillId="7" borderId="26" xfId="0" applyFont="1" applyFill="1" applyBorder="1" applyAlignment="1" applyProtection="1">
      <alignment horizontal="center" vertical="center"/>
      <protection hidden="1"/>
    </xf>
    <xf numFmtId="0" fontId="27" fillId="7" borderId="27" xfId="0" applyFont="1" applyFill="1" applyBorder="1" applyAlignment="1" applyProtection="1">
      <alignment horizontal="center" vertical="center"/>
      <protection hidden="1"/>
    </xf>
    <xf numFmtId="182" fontId="0" fillId="0" borderId="21" xfId="0" applyNumberFormat="1" applyFont="1" applyBorder="1" applyAlignment="1" applyProtection="1">
      <alignment horizontal="center" vertical="center"/>
      <protection hidden="1"/>
    </xf>
    <xf numFmtId="182" fontId="0" fillId="0" borderId="20" xfId="0" applyNumberFormat="1" applyFont="1" applyBorder="1" applyAlignment="1" applyProtection="1">
      <alignment horizontal="center" vertical="center"/>
      <protection hidden="1"/>
    </xf>
    <xf numFmtId="0" fontId="26" fillId="4" borderId="26" xfId="0" applyFont="1" applyFill="1" applyBorder="1" applyAlignment="1" applyProtection="1">
      <alignment horizontal="center" vertical="center"/>
      <protection hidden="1"/>
    </xf>
    <xf numFmtId="0" fontId="26" fillId="4" borderId="29" xfId="0" applyFont="1" applyFill="1" applyBorder="1" applyAlignment="1" applyProtection="1">
      <alignment horizontal="center" vertical="center"/>
      <protection hidden="1"/>
    </xf>
    <xf numFmtId="0" fontId="26" fillId="8" borderId="26" xfId="0" applyFont="1" applyFill="1" applyBorder="1" applyAlignment="1" applyProtection="1">
      <alignment horizontal="center" vertical="center"/>
      <protection hidden="1"/>
    </xf>
    <xf numFmtId="0" fontId="26" fillId="8" borderId="29" xfId="0" applyFont="1" applyFill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8" borderId="36" xfId="0" applyFont="1" applyFill="1" applyBorder="1" applyAlignment="1" applyProtection="1">
      <alignment horizontal="center" textRotation="90" shrinkToFit="1"/>
      <protection hidden="1"/>
    </xf>
    <xf numFmtId="0" fontId="0" fillId="8" borderId="37" xfId="0" applyFont="1" applyFill="1" applyBorder="1" applyAlignment="1" applyProtection="1">
      <alignment horizontal="center" textRotation="90" shrinkToFit="1"/>
      <protection hidden="1"/>
    </xf>
    <xf numFmtId="0" fontId="0" fillId="8" borderId="38" xfId="0" applyFont="1" applyFill="1" applyBorder="1" applyAlignment="1" applyProtection="1">
      <alignment horizontal="center" textRotation="90" shrinkToFit="1"/>
      <protection hidden="1"/>
    </xf>
    <xf numFmtId="0" fontId="0" fillId="4" borderId="36" xfId="0" applyFont="1" applyFill="1" applyBorder="1" applyAlignment="1" applyProtection="1">
      <alignment horizontal="center" textRotation="90" shrinkToFit="1"/>
      <protection hidden="1"/>
    </xf>
    <xf numFmtId="0" fontId="0" fillId="4" borderId="39" xfId="0" applyFont="1" applyFill="1" applyBorder="1" applyAlignment="1" applyProtection="1">
      <alignment horizontal="center" textRotation="90" shrinkToFit="1"/>
      <protection hidden="1"/>
    </xf>
    <xf numFmtId="0" fontId="0" fillId="4" borderId="37" xfId="0" applyFont="1" applyFill="1" applyBorder="1" applyAlignment="1" applyProtection="1">
      <alignment horizontal="center" textRotation="90" shrinkToFit="1"/>
      <protection hidden="1"/>
    </xf>
    <xf numFmtId="0" fontId="0" fillId="4" borderId="40" xfId="0" applyFont="1" applyFill="1" applyBorder="1" applyAlignment="1" applyProtection="1">
      <alignment horizontal="center" textRotation="90" shrinkToFit="1"/>
      <protection hidden="1"/>
    </xf>
    <xf numFmtId="0" fontId="0" fillId="4" borderId="38" xfId="0" applyFont="1" applyFill="1" applyBorder="1" applyAlignment="1" applyProtection="1">
      <alignment horizontal="center" textRotation="90" shrinkToFit="1"/>
      <protection hidden="1"/>
    </xf>
    <xf numFmtId="0" fontId="0" fillId="4" borderId="41" xfId="0" applyFont="1" applyFill="1" applyBorder="1" applyAlignment="1" applyProtection="1">
      <alignment horizontal="center" textRotation="90" shrinkToFit="1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1" fontId="0" fillId="0" borderId="9" xfId="0" applyNumberFormat="1" applyFont="1" applyBorder="1" applyAlignment="1" applyProtection="1">
      <alignment horizontal="center" vertical="center"/>
      <protection hidden="1"/>
    </xf>
    <xf numFmtId="1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26" fillId="3" borderId="42" xfId="0" applyFont="1" applyFill="1" applyBorder="1" applyAlignment="1" applyProtection="1">
      <alignment horizontal="center" vertical="center"/>
      <protection hidden="1"/>
    </xf>
    <xf numFmtId="0" fontId="26" fillId="3" borderId="43" xfId="0" applyFont="1" applyFill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26" fillId="4" borderId="42" xfId="0" applyFont="1" applyFill="1" applyBorder="1" applyAlignment="1" applyProtection="1">
      <alignment horizontal="center" vertical="center"/>
      <protection hidden="1"/>
    </xf>
    <xf numFmtId="0" fontId="26" fillId="4" borderId="43" xfId="0" applyFont="1" applyFill="1" applyBorder="1" applyAlignment="1" applyProtection="1">
      <alignment horizontal="center" vertical="center"/>
      <protection hidden="1"/>
    </xf>
    <xf numFmtId="0" fontId="26" fillId="3" borderId="28" xfId="0" applyFont="1" applyFill="1" applyBorder="1" applyAlignment="1" applyProtection="1">
      <alignment horizontal="center" vertical="center"/>
      <protection hidden="1"/>
    </xf>
    <xf numFmtId="1" fontId="0" fillId="0" borderId="18" xfId="0" applyNumberFormat="1" applyFont="1" applyBorder="1" applyAlignment="1" applyProtection="1">
      <alignment horizontal="center" vertical="center"/>
      <protection hidden="1"/>
    </xf>
    <xf numFmtId="1" fontId="0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26" fillId="8" borderId="42" xfId="0" applyFont="1" applyFill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left" vertical="center" shrinkToFit="1"/>
      <protection hidden="1"/>
    </xf>
    <xf numFmtId="0" fontId="0" fillId="0" borderId="4" xfId="0" applyFont="1" applyBorder="1" applyAlignment="1" applyProtection="1">
      <alignment horizontal="left" vertical="center" shrinkToFit="1"/>
      <protection hidden="1"/>
    </xf>
    <xf numFmtId="0" fontId="0" fillId="0" borderId="20" xfId="0" applyFont="1" applyBorder="1" applyAlignment="1" applyProtection="1">
      <alignment horizontal="left" vertical="center" shrinkToFit="1"/>
      <protection hidden="1"/>
    </xf>
    <xf numFmtId="0" fontId="26" fillId="5" borderId="28" xfId="0" applyFont="1" applyFill="1" applyBorder="1" applyAlignment="1" applyProtection="1">
      <alignment horizontal="center" vertical="center"/>
      <protection hidden="1"/>
    </xf>
    <xf numFmtId="0" fontId="26" fillId="5" borderId="26" xfId="0" applyFont="1" applyFill="1" applyBorder="1" applyAlignment="1" applyProtection="1">
      <alignment horizontal="center" vertical="center"/>
      <protection hidden="1"/>
    </xf>
    <xf numFmtId="0" fontId="26" fillId="5" borderId="29" xfId="0" applyFont="1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26" fillId="8" borderId="28" xfId="0" applyFont="1" applyFill="1" applyBorder="1" applyAlignment="1" applyProtection="1">
      <alignment horizontal="center" vertical="center"/>
      <protection hidden="1"/>
    </xf>
    <xf numFmtId="1" fontId="0" fillId="0" borderId="35" xfId="0" applyNumberFormat="1" applyFont="1" applyBorder="1" applyAlignment="1" applyProtection="1">
      <alignment horizontal="center" vertical="center"/>
      <protection hidden="1"/>
    </xf>
    <xf numFmtId="1" fontId="0" fillId="0" borderId="19" xfId="0" applyNumberFormat="1" applyFont="1" applyBorder="1" applyAlignment="1" applyProtection="1">
      <alignment horizontal="center" vertical="center"/>
      <protection hidden="1"/>
    </xf>
    <xf numFmtId="0" fontId="26" fillId="8" borderId="25" xfId="0" applyFont="1" applyFill="1" applyBorder="1" applyAlignment="1" applyProtection="1">
      <alignment horizontal="center" vertical="center" shrinkToFit="1"/>
      <protection hidden="1"/>
    </xf>
    <xf numFmtId="0" fontId="26" fillId="8" borderId="26" xfId="0" applyFont="1" applyFill="1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181" fontId="0" fillId="0" borderId="19" xfId="0" applyNumberFormat="1" applyFont="1" applyFill="1" applyBorder="1" applyAlignment="1" applyProtection="1">
      <alignment horizontal="right" vertical="center"/>
      <protection locked="0"/>
    </xf>
    <xf numFmtId="181" fontId="0" fillId="0" borderId="4" xfId="0" applyNumberFormat="1" applyFont="1" applyFill="1" applyBorder="1" applyAlignment="1" applyProtection="1">
      <alignment horizontal="right" vertical="center"/>
      <protection locked="0"/>
    </xf>
    <xf numFmtId="181" fontId="0" fillId="0" borderId="14" xfId="0" applyNumberFormat="1" applyFont="1" applyFill="1" applyBorder="1" applyAlignment="1" applyProtection="1">
      <alignment horizontal="right" vertical="center"/>
      <protection locked="0"/>
    </xf>
    <xf numFmtId="181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3" borderId="36" xfId="0" applyFill="1" applyBorder="1" applyAlignment="1" applyProtection="1">
      <alignment horizontal="center" textRotation="90"/>
      <protection hidden="1"/>
    </xf>
    <xf numFmtId="0" fontId="0" fillId="3" borderId="37" xfId="0" applyFill="1" applyBorder="1" applyAlignment="1" applyProtection="1">
      <alignment horizontal="center" textRotation="90"/>
      <protection hidden="1"/>
    </xf>
    <xf numFmtId="0" fontId="0" fillId="3" borderId="38" xfId="0" applyFill="1" applyBorder="1" applyAlignment="1" applyProtection="1">
      <alignment horizontal="center" textRotation="90"/>
      <protection hidden="1"/>
    </xf>
    <xf numFmtId="0" fontId="13" fillId="4" borderId="25" xfId="0" applyFont="1" applyFill="1" applyBorder="1" applyAlignment="1" applyProtection="1">
      <alignment horizontal="center" vertical="center"/>
      <protection hidden="1"/>
    </xf>
    <xf numFmtId="0" fontId="13" fillId="4" borderId="26" xfId="0" applyFont="1" applyFill="1" applyBorder="1" applyAlignment="1" applyProtection="1">
      <alignment horizontal="center" vertical="center"/>
      <protection hidden="1"/>
    </xf>
    <xf numFmtId="0" fontId="13" fillId="4" borderId="27" xfId="0" applyFont="1" applyFill="1" applyBorder="1" applyAlignment="1" applyProtection="1">
      <alignment horizontal="center" vertical="center"/>
      <protection hidden="1"/>
    </xf>
    <xf numFmtId="0" fontId="13" fillId="8" borderId="25" xfId="0" applyFont="1" applyFill="1" applyBorder="1" applyAlignment="1" applyProtection="1">
      <alignment horizontal="center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13" fillId="8" borderId="27" xfId="0" applyFont="1" applyFill="1" applyBorder="1" applyAlignment="1" applyProtection="1">
      <alignment horizontal="center" vertical="center"/>
      <protection hidden="1"/>
    </xf>
    <xf numFmtId="0" fontId="26" fillId="4" borderId="28" xfId="0" applyFont="1" applyFill="1" applyBorder="1" applyAlignment="1" applyProtection="1">
      <alignment horizontal="center" vertical="center"/>
      <protection hidden="1"/>
    </xf>
    <xf numFmtId="0" fontId="26" fillId="3" borderId="26" xfId="0" applyFont="1" applyFill="1" applyBorder="1" applyAlignment="1" applyProtection="1">
      <alignment horizontal="center" vertical="center"/>
      <protection hidden="1"/>
    </xf>
    <xf numFmtId="0" fontId="26" fillId="3" borderId="29" xfId="0" applyFont="1" applyFill="1" applyBorder="1" applyAlignment="1" applyProtection="1">
      <alignment horizontal="center" vertical="center"/>
      <protection hidden="1"/>
    </xf>
    <xf numFmtId="20" fontId="0" fillId="0" borderId="16" xfId="0" applyNumberFormat="1" applyFont="1" applyFill="1" applyBorder="1" applyAlignment="1" applyProtection="1">
      <alignment horizontal="center" vertical="center"/>
      <protection hidden="1"/>
    </xf>
    <xf numFmtId="20" fontId="0" fillId="0" borderId="1" xfId="0" applyNumberFormat="1" applyFont="1" applyFill="1" applyBorder="1" applyAlignment="1" applyProtection="1">
      <alignment horizontal="center" vertical="center"/>
      <protection hidden="1"/>
    </xf>
    <xf numFmtId="20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textRotation="90"/>
      <protection hidden="1"/>
    </xf>
    <xf numFmtId="0" fontId="0" fillId="3" borderId="40" xfId="0" applyFill="1" applyBorder="1" applyAlignment="1" applyProtection="1">
      <alignment horizontal="center" textRotation="90"/>
      <protection hidden="1"/>
    </xf>
    <xf numFmtId="0" fontId="0" fillId="3" borderId="41" xfId="0" applyFill="1" applyBorder="1" applyAlignment="1" applyProtection="1">
      <alignment horizontal="center" textRotation="90"/>
      <protection hidden="1"/>
    </xf>
    <xf numFmtId="20" fontId="0" fillId="0" borderId="19" xfId="0" applyNumberFormat="1" applyFont="1" applyFill="1" applyBorder="1" applyAlignment="1" applyProtection="1">
      <alignment horizontal="center" vertical="center"/>
      <protection hidden="1"/>
    </xf>
    <xf numFmtId="20" fontId="0" fillId="0" borderId="4" xfId="0" applyNumberFormat="1" applyFont="1" applyFill="1" applyBorder="1" applyAlignment="1" applyProtection="1">
      <alignment horizontal="center" vertical="center"/>
      <protection hidden="1"/>
    </xf>
    <xf numFmtId="20" fontId="0" fillId="0" borderId="20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20" fontId="0" fillId="0" borderId="2" xfId="0" applyNumberFormat="1" applyFont="1" applyFill="1" applyBorder="1" applyAlignment="1" applyProtection="1">
      <alignment horizontal="center" vertical="center"/>
      <protection hidden="1"/>
    </xf>
    <xf numFmtId="20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0" fillId="8" borderId="3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3" borderId="18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9" xfId="0" applyFont="1" applyFill="1" applyBorder="1" applyAlignment="1" applyProtection="1">
      <alignment horizontal="center" vertical="center"/>
      <protection hidden="1"/>
    </xf>
    <xf numFmtId="0" fontId="26" fillId="6" borderId="25" xfId="0" applyFont="1" applyFill="1" applyBorder="1" applyAlignment="1" applyProtection="1">
      <alignment horizontal="center" vertical="center"/>
      <protection hidden="1"/>
    </xf>
    <xf numFmtId="182" fontId="0" fillId="0" borderId="48" xfId="0" applyNumberFormat="1" applyFont="1" applyBorder="1" applyAlignment="1" applyProtection="1">
      <alignment horizontal="center" vertical="center"/>
      <protection hidden="1"/>
    </xf>
    <xf numFmtId="182" fontId="0" fillId="0" borderId="46" xfId="0" applyNumberFormat="1" applyFont="1" applyBorder="1" applyAlignment="1" applyProtection="1">
      <alignment horizontal="center" vertical="center"/>
      <protection hidden="1"/>
    </xf>
    <xf numFmtId="0" fontId="25" fillId="0" borderId="49" xfId="0" applyFont="1" applyFill="1" applyBorder="1" applyAlignment="1" applyProtection="1">
      <alignment horizontal="center" vertical="center"/>
      <protection hidden="1"/>
    </xf>
    <xf numFmtId="0" fontId="25" fillId="0" borderId="50" xfId="0" applyFont="1" applyFill="1" applyBorder="1" applyAlignment="1" applyProtection="1">
      <alignment horizontal="center" vertical="center"/>
      <protection hidden="1"/>
    </xf>
    <xf numFmtId="0" fontId="25" fillId="0" borderId="51" xfId="0" applyFont="1" applyFill="1" applyBorder="1" applyAlignment="1" applyProtection="1">
      <alignment horizontal="center" vertical="center"/>
      <protection hidden="1"/>
    </xf>
    <xf numFmtId="0" fontId="25" fillId="0" borderId="52" xfId="0" applyFont="1" applyFill="1" applyBorder="1" applyAlignment="1" applyProtection="1">
      <alignment horizontal="center" vertical="center"/>
      <protection hidden="1"/>
    </xf>
    <xf numFmtId="0" fontId="26" fillId="7" borderId="28" xfId="0" applyFont="1" applyFill="1" applyBorder="1" applyAlignment="1" applyProtection="1">
      <alignment horizontal="center" vertical="center"/>
      <protection hidden="1"/>
    </xf>
    <xf numFmtId="0" fontId="26" fillId="7" borderId="26" xfId="0" applyFont="1" applyFill="1" applyBorder="1" applyAlignment="1" applyProtection="1">
      <alignment horizontal="center" vertical="center"/>
      <protection hidden="1"/>
    </xf>
    <xf numFmtId="0" fontId="25" fillId="0" borderId="19" xfId="0" applyFont="1" applyFill="1" applyBorder="1" applyAlignment="1" applyProtection="1">
      <alignment horizontal="center" vertical="center"/>
      <protection hidden="1"/>
    </xf>
    <xf numFmtId="0" fontId="25" fillId="0" borderId="4" xfId="0" applyFont="1" applyFill="1" applyBorder="1" applyAlignment="1" applyProtection="1">
      <alignment horizontal="center" vertical="center"/>
      <protection hidden="1"/>
    </xf>
    <xf numFmtId="0" fontId="26" fillId="7" borderId="25" xfId="0" applyFont="1" applyFill="1" applyBorder="1" applyAlignment="1" applyProtection="1">
      <alignment horizontal="center" vertical="center"/>
      <protection hidden="1"/>
    </xf>
    <xf numFmtId="0" fontId="26" fillId="7" borderId="29" xfId="0" applyFont="1" applyFill="1" applyBorder="1" applyAlignment="1" applyProtection="1">
      <alignment horizontal="center" vertical="center"/>
      <protection hidden="1"/>
    </xf>
    <xf numFmtId="174" fontId="25" fillId="0" borderId="53" xfId="0" applyNumberFormat="1" applyFont="1" applyFill="1" applyBorder="1" applyAlignment="1" applyProtection="1">
      <alignment horizontal="center" vertical="center"/>
      <protection hidden="1"/>
    </xf>
    <xf numFmtId="174" fontId="25" fillId="0" borderId="54" xfId="0" applyNumberFormat="1" applyFont="1" applyFill="1" applyBorder="1" applyAlignment="1" applyProtection="1">
      <alignment horizontal="center" vertical="center"/>
      <protection hidden="1"/>
    </xf>
    <xf numFmtId="174" fontId="25" fillId="0" borderId="50" xfId="0" applyNumberFormat="1" applyFont="1" applyFill="1" applyBorder="1" applyAlignment="1" applyProtection="1">
      <alignment horizontal="center" vertical="center"/>
      <protection hidden="1"/>
    </xf>
    <xf numFmtId="174" fontId="25" fillId="0" borderId="55" xfId="0" applyNumberFormat="1" applyFont="1" applyFill="1" applyBorder="1" applyAlignment="1" applyProtection="1">
      <alignment horizontal="center" vertical="center"/>
      <protection hidden="1"/>
    </xf>
    <xf numFmtId="174" fontId="25" fillId="0" borderId="3" xfId="0" applyNumberFormat="1" applyFont="1" applyFill="1" applyBorder="1" applyAlignment="1" applyProtection="1">
      <alignment horizontal="center" vertical="center"/>
      <protection hidden="1"/>
    </xf>
    <xf numFmtId="174" fontId="25" fillId="0" borderId="52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9" borderId="19" xfId="0" applyFont="1" applyFill="1" applyBorder="1" applyAlignment="1" applyProtection="1">
      <alignment horizontal="center" vertical="center"/>
      <protection hidden="1"/>
    </xf>
    <xf numFmtId="0" fontId="0" fillId="9" borderId="4" xfId="0" applyFont="1" applyFill="1" applyBorder="1" applyAlignment="1" applyProtection="1">
      <alignment horizontal="center" vertical="center"/>
      <protection hidden="1"/>
    </xf>
    <xf numFmtId="0" fontId="0" fillId="9" borderId="20" xfId="0" applyFont="1" applyFill="1" applyBorder="1" applyAlignment="1" applyProtection="1">
      <alignment horizontal="center" vertical="center"/>
      <protection hidden="1"/>
    </xf>
    <xf numFmtId="0" fontId="26" fillId="2" borderId="25" xfId="0" applyFont="1" applyFill="1" applyBorder="1" applyAlignment="1" applyProtection="1">
      <alignment horizontal="center" vertical="center"/>
      <protection hidden="1"/>
    </xf>
    <xf numFmtId="0" fontId="0" fillId="10" borderId="16" xfId="0" applyFont="1" applyFill="1" applyBorder="1" applyAlignment="1" applyProtection="1">
      <alignment horizontal="center" vertical="center"/>
      <protection hidden="1"/>
    </xf>
    <xf numFmtId="0" fontId="0" fillId="10" borderId="1" xfId="0" applyFont="1" applyFill="1" applyBorder="1" applyAlignment="1" applyProtection="1">
      <alignment horizontal="center" vertical="center"/>
      <protection hidden="1"/>
    </xf>
    <xf numFmtId="0" fontId="0" fillId="10" borderId="17" xfId="0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26" fillId="10" borderId="28" xfId="0" applyFont="1" applyFill="1" applyBorder="1" applyAlignment="1" applyProtection="1">
      <alignment horizontal="center" vertical="center"/>
      <protection hidden="1"/>
    </xf>
    <xf numFmtId="0" fontId="26" fillId="10" borderId="26" xfId="0" applyFont="1" applyFill="1" applyBorder="1" applyAlignment="1" applyProtection="1">
      <alignment horizontal="center" vertical="center"/>
      <protection hidden="1"/>
    </xf>
    <xf numFmtId="0" fontId="26" fillId="10" borderId="29" xfId="0" applyFont="1" applyFill="1" applyBorder="1" applyAlignment="1" applyProtection="1">
      <alignment horizontal="center" vertical="center"/>
      <protection hidden="1"/>
    </xf>
    <xf numFmtId="1" fontId="0" fillId="0" borderId="2" xfId="0" applyNumberFormat="1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1" fontId="0" fillId="0" borderId="56" xfId="0" applyNumberFormat="1" applyFont="1" applyBorder="1" applyAlignment="1" applyProtection="1">
      <alignment horizontal="center" vertical="center"/>
      <protection hidden="1"/>
    </xf>
    <xf numFmtId="1" fontId="0" fillId="0" borderId="5" xfId="0" applyNumberFormat="1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26" fillId="9" borderId="28" xfId="0" applyFont="1" applyFill="1" applyBorder="1" applyAlignment="1" applyProtection="1">
      <alignment horizontal="center" vertical="center"/>
      <protection hidden="1"/>
    </xf>
    <xf numFmtId="0" fontId="26" fillId="9" borderId="26" xfId="0" applyFont="1" applyFill="1" applyBorder="1" applyAlignment="1" applyProtection="1">
      <alignment horizontal="center" vertical="center"/>
      <protection hidden="1"/>
    </xf>
    <xf numFmtId="0" fontId="26" fillId="9" borderId="29" xfId="0" applyFont="1" applyFill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 shrinkToFit="1"/>
      <protection hidden="1"/>
    </xf>
    <xf numFmtId="0" fontId="0" fillId="2" borderId="7" xfId="0" applyFont="1" applyFill="1" applyBorder="1" applyAlignment="1" applyProtection="1">
      <alignment horizontal="center" vertical="center" shrinkToFi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" fontId="0" fillId="0" borderId="4" xfId="0" applyNumberFormat="1" applyFont="1" applyBorder="1" applyAlignment="1" applyProtection="1">
      <alignment horizontal="center" vertical="center"/>
      <protection hidden="1"/>
    </xf>
    <xf numFmtId="0" fontId="26" fillId="9" borderId="53" xfId="0" applyFont="1" applyFill="1" applyBorder="1" applyAlignment="1" applyProtection="1">
      <alignment horizontal="center" vertical="center"/>
      <protection hidden="1"/>
    </xf>
    <xf numFmtId="0" fontId="26" fillId="9" borderId="54" xfId="0" applyFont="1" applyFill="1" applyBorder="1" applyAlignment="1" applyProtection="1">
      <alignment horizontal="center" vertical="center"/>
      <protection hidden="1"/>
    </xf>
    <xf numFmtId="0" fontId="26" fillId="9" borderId="57" xfId="0" applyFont="1" applyFill="1" applyBorder="1" applyAlignment="1" applyProtection="1">
      <alignment horizontal="center" vertical="center"/>
      <protection hidden="1"/>
    </xf>
    <xf numFmtId="0" fontId="26" fillId="3" borderId="25" xfId="0" applyFont="1" applyFill="1" applyBorder="1" applyAlignment="1" applyProtection="1">
      <alignment horizontal="center" vertical="center" shrinkToFit="1"/>
      <protection hidden="1"/>
    </xf>
    <xf numFmtId="0" fontId="26" fillId="3" borderId="26" xfId="0" applyFont="1" applyFill="1" applyBorder="1" applyAlignment="1" applyProtection="1">
      <alignment horizontal="center" vertical="center" shrinkToFit="1"/>
      <protection hidden="1"/>
    </xf>
    <xf numFmtId="0" fontId="26" fillId="2" borderId="58" xfId="0" applyFont="1" applyFill="1" applyBorder="1" applyAlignment="1" applyProtection="1">
      <alignment horizontal="center" vertical="center"/>
      <protection hidden="1"/>
    </xf>
    <xf numFmtId="0" fontId="26" fillId="2" borderId="42" xfId="0" applyFont="1" applyFill="1" applyBorder="1" applyAlignment="1" applyProtection="1">
      <alignment horizontal="center" vertical="center"/>
      <protection hidden="1"/>
    </xf>
    <xf numFmtId="0" fontId="26" fillId="8" borderId="43" xfId="0" applyFont="1" applyFill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26" fillId="10" borderId="53" xfId="0" applyFont="1" applyFill="1" applyBorder="1" applyAlignment="1" applyProtection="1">
      <alignment horizontal="center" vertical="center"/>
      <protection hidden="1"/>
    </xf>
    <xf numFmtId="0" fontId="26" fillId="10" borderId="54" xfId="0" applyFont="1" applyFill="1" applyBorder="1" applyAlignment="1" applyProtection="1">
      <alignment horizontal="center" vertical="center"/>
      <protection hidden="1"/>
    </xf>
    <xf numFmtId="0" fontId="26" fillId="10" borderId="57" xfId="0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left" vertical="center" shrinkToFit="1"/>
      <protection hidden="1"/>
    </xf>
    <xf numFmtId="0" fontId="0" fillId="0" borderId="2" xfId="0" applyFont="1" applyBorder="1" applyAlignment="1" applyProtection="1">
      <alignment horizontal="left" vertical="center" shrinkToFit="1"/>
      <protection hidden="1"/>
    </xf>
    <xf numFmtId="0" fontId="0" fillId="0" borderId="24" xfId="0" applyFont="1" applyBorder="1" applyAlignment="1" applyProtection="1">
      <alignment horizontal="left" vertical="center" shrinkToFit="1"/>
      <protection hidden="1"/>
    </xf>
    <xf numFmtId="0" fontId="13" fillId="9" borderId="25" xfId="0" applyFont="1" applyFill="1" applyBorder="1" applyAlignment="1" applyProtection="1">
      <alignment horizontal="center" vertical="center"/>
      <protection hidden="1"/>
    </xf>
    <xf numFmtId="0" fontId="13" fillId="9" borderId="26" xfId="0" applyFont="1" applyFill="1" applyBorder="1" applyAlignment="1" applyProtection="1">
      <alignment horizontal="center" vertical="center"/>
      <protection hidden="1"/>
    </xf>
    <xf numFmtId="0" fontId="13" fillId="9" borderId="27" xfId="0" applyFont="1" applyFill="1" applyBorder="1" applyAlignment="1" applyProtection="1">
      <alignment horizontal="center" vertical="center"/>
      <protection hidden="1"/>
    </xf>
    <xf numFmtId="0" fontId="35" fillId="4" borderId="13" xfId="0" applyFont="1" applyFill="1" applyBorder="1" applyAlignment="1" applyProtection="1">
      <alignment horizontal="center" vertical="center"/>
      <protection hidden="1"/>
    </xf>
    <xf numFmtId="0" fontId="35" fillId="4" borderId="9" xfId="0" applyFont="1" applyFill="1" applyBorder="1" applyAlignment="1" applyProtection="1">
      <alignment horizontal="center" vertical="center"/>
      <protection hidden="1"/>
    </xf>
    <xf numFmtId="0" fontId="0" fillId="10" borderId="59" xfId="0" applyFill="1" applyBorder="1" applyAlignment="1" applyProtection="1">
      <alignment horizontal="center" textRotation="90"/>
      <protection hidden="1"/>
    </xf>
    <xf numFmtId="0" fontId="0" fillId="10" borderId="36" xfId="0" applyFill="1" applyBorder="1" applyAlignment="1" applyProtection="1">
      <alignment horizontal="center" textRotation="90"/>
      <protection hidden="1"/>
    </xf>
    <xf numFmtId="0" fontId="0" fillId="10" borderId="60" xfId="0" applyFill="1" applyBorder="1" applyAlignment="1" applyProtection="1">
      <alignment horizontal="center" textRotation="90"/>
      <protection hidden="1"/>
    </xf>
    <xf numFmtId="0" fontId="0" fillId="10" borderId="37" xfId="0" applyFill="1" applyBorder="1" applyAlignment="1" applyProtection="1">
      <alignment horizontal="center" textRotation="90"/>
      <protection hidden="1"/>
    </xf>
    <xf numFmtId="0" fontId="0" fillId="10" borderId="47" xfId="0" applyFill="1" applyBorder="1" applyAlignment="1" applyProtection="1">
      <alignment horizontal="center" textRotation="90"/>
      <protection hidden="1"/>
    </xf>
    <xf numFmtId="0" fontId="0" fillId="10" borderId="38" xfId="0" applyFill="1" applyBorder="1" applyAlignment="1" applyProtection="1">
      <alignment horizontal="center" textRotation="90"/>
      <protection hidden="1"/>
    </xf>
    <xf numFmtId="0" fontId="26" fillId="5" borderId="42" xfId="0" applyFont="1" applyFill="1" applyBorder="1" applyAlignment="1" applyProtection="1">
      <alignment horizontal="center" vertical="center"/>
      <protection hidden="1"/>
    </xf>
    <xf numFmtId="0" fontId="26" fillId="5" borderId="43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9" borderId="59" xfId="0" applyFont="1" applyFill="1" applyBorder="1" applyAlignment="1" applyProtection="1">
      <alignment horizontal="center" textRotation="90" shrinkToFit="1"/>
      <protection hidden="1"/>
    </xf>
    <xf numFmtId="0" fontId="0" fillId="9" borderId="36" xfId="0" applyFont="1" applyFill="1" applyBorder="1" applyAlignment="1" applyProtection="1">
      <alignment horizontal="center" textRotation="90" shrinkToFit="1"/>
      <protection hidden="1"/>
    </xf>
    <xf numFmtId="0" fontId="0" fillId="9" borderId="60" xfId="0" applyFont="1" applyFill="1" applyBorder="1" applyAlignment="1" applyProtection="1">
      <alignment horizontal="center" textRotation="90" shrinkToFit="1"/>
      <protection hidden="1"/>
    </xf>
    <xf numFmtId="0" fontId="0" fillId="9" borderId="37" xfId="0" applyFont="1" applyFill="1" applyBorder="1" applyAlignment="1" applyProtection="1">
      <alignment horizontal="center" textRotation="90" shrinkToFit="1"/>
      <protection hidden="1"/>
    </xf>
    <xf numFmtId="0" fontId="0" fillId="9" borderId="47" xfId="0" applyFont="1" applyFill="1" applyBorder="1" applyAlignment="1" applyProtection="1">
      <alignment horizontal="center" textRotation="90" shrinkToFit="1"/>
      <protection hidden="1"/>
    </xf>
    <xf numFmtId="0" fontId="0" fillId="9" borderId="38" xfId="0" applyFont="1" applyFill="1" applyBorder="1" applyAlignment="1" applyProtection="1">
      <alignment horizontal="center" textRotation="90" shrinkToFit="1"/>
      <protection hidden="1"/>
    </xf>
    <xf numFmtId="0" fontId="0" fillId="9" borderId="39" xfId="0" applyFont="1" applyFill="1" applyBorder="1" applyAlignment="1" applyProtection="1">
      <alignment horizontal="center" textRotation="90" shrinkToFit="1"/>
      <protection hidden="1"/>
    </xf>
    <xf numFmtId="0" fontId="0" fillId="9" borderId="40" xfId="0" applyFont="1" applyFill="1" applyBorder="1" applyAlignment="1" applyProtection="1">
      <alignment horizontal="center" textRotation="90" shrinkToFit="1"/>
      <protection hidden="1"/>
    </xf>
    <xf numFmtId="0" fontId="0" fillId="9" borderId="41" xfId="0" applyFont="1" applyFill="1" applyBorder="1" applyAlignment="1" applyProtection="1">
      <alignment horizontal="center" textRotation="90" shrinkToFi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10" borderId="39" xfId="0" applyFill="1" applyBorder="1" applyAlignment="1" applyProtection="1">
      <alignment horizontal="center" textRotation="90"/>
      <protection hidden="1"/>
    </xf>
    <xf numFmtId="0" fontId="0" fillId="10" borderId="40" xfId="0" applyFill="1" applyBorder="1" applyAlignment="1" applyProtection="1">
      <alignment horizontal="center" textRotation="90"/>
      <protection hidden="1"/>
    </xf>
    <xf numFmtId="0" fontId="0" fillId="10" borderId="41" xfId="0" applyFill="1" applyBorder="1" applyAlignment="1" applyProtection="1">
      <alignment horizontal="center" textRotation="90"/>
      <protection hidden="1"/>
    </xf>
    <xf numFmtId="0" fontId="13" fillId="10" borderId="25" xfId="0" applyFont="1" applyFill="1" applyBorder="1" applyAlignment="1" applyProtection="1">
      <alignment horizontal="center" vertical="center"/>
      <protection hidden="1"/>
    </xf>
    <xf numFmtId="0" fontId="13" fillId="10" borderId="26" xfId="0" applyFont="1" applyFill="1" applyBorder="1" applyAlignment="1" applyProtection="1">
      <alignment horizontal="center" vertical="center"/>
      <protection hidden="1"/>
    </xf>
    <xf numFmtId="0" fontId="13" fillId="10" borderId="27" xfId="0" applyFont="1" applyFill="1" applyBorder="1" applyAlignment="1" applyProtection="1">
      <alignment horizontal="center" vertical="center"/>
      <protection hidden="1"/>
    </xf>
    <xf numFmtId="0" fontId="35" fillId="8" borderId="13" xfId="0" applyFont="1" applyFill="1" applyBorder="1" applyAlignment="1" applyProtection="1">
      <alignment horizontal="center" vertical="center"/>
      <protection hidden="1"/>
    </xf>
    <xf numFmtId="0" fontId="35" fillId="8" borderId="9" xfId="0" applyFont="1" applyFill="1" applyBorder="1" applyAlignment="1" applyProtection="1">
      <alignment horizontal="center" vertical="center"/>
      <protection hidden="1"/>
    </xf>
    <xf numFmtId="0" fontId="35" fillId="5" borderId="34" xfId="0" applyFont="1" applyFill="1" applyBorder="1" applyAlignment="1" applyProtection="1">
      <alignment horizontal="center" vertical="center"/>
      <protection hidden="1"/>
    </xf>
    <xf numFmtId="0" fontId="35" fillId="5" borderId="35" xfId="0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left" vertical="center" shrinkToFit="1"/>
      <protection hidden="1"/>
    </xf>
    <xf numFmtId="0" fontId="26" fillId="10" borderId="25" xfId="0" applyFont="1" applyFill="1" applyBorder="1" applyAlignment="1" applyProtection="1">
      <alignment horizontal="center" vertical="center" shrinkToFit="1"/>
      <protection hidden="1"/>
    </xf>
    <xf numFmtId="0" fontId="26" fillId="10" borderId="26" xfId="0" applyFont="1" applyFill="1" applyBorder="1" applyAlignment="1" applyProtection="1">
      <alignment horizontal="center" vertical="center" shrinkToFit="1"/>
      <protection hidden="1"/>
    </xf>
    <xf numFmtId="0" fontId="26" fillId="9" borderId="25" xfId="0" applyFont="1" applyFill="1" applyBorder="1" applyAlignment="1" applyProtection="1">
      <alignment horizontal="center" vertical="center" shrinkToFit="1"/>
      <protection hidden="1"/>
    </xf>
    <xf numFmtId="0" fontId="26" fillId="9" borderId="26" xfId="0" applyFont="1" applyFill="1" applyBorder="1" applyAlignment="1" applyProtection="1">
      <alignment horizontal="center" vertical="center" shrinkToFit="1"/>
      <protection hidden="1"/>
    </xf>
    <xf numFmtId="0" fontId="0" fillId="0" borderId="15" xfId="0" applyFont="1" applyBorder="1" applyAlignment="1" applyProtection="1">
      <alignment horizontal="left" vertical="center" shrinkToFit="1"/>
      <protection hidden="1"/>
    </xf>
    <xf numFmtId="0" fontId="0" fillId="0" borderId="16" xfId="0" applyFont="1" applyBorder="1" applyAlignment="1" applyProtection="1">
      <alignment horizontal="left" vertical="center" shrinkToFit="1"/>
      <protection hidden="1"/>
    </xf>
    <xf numFmtId="0" fontId="0" fillId="0" borderId="1" xfId="0" applyFont="1" applyBorder="1" applyAlignment="1" applyProtection="1">
      <alignment horizontal="left" vertical="center" shrinkToFit="1"/>
      <protection hidden="1"/>
    </xf>
    <xf numFmtId="0" fontId="0" fillId="0" borderId="17" xfId="0" applyFont="1" applyBorder="1" applyAlignment="1" applyProtection="1">
      <alignment horizontal="left" vertical="center" shrinkToFit="1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85" fontId="1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27" fillId="6" borderId="25" xfId="0" applyFont="1" applyFill="1" applyBorder="1" applyAlignment="1" applyProtection="1">
      <alignment horizontal="center" vertical="center"/>
      <protection hidden="1"/>
    </xf>
    <xf numFmtId="0" fontId="27" fillId="6" borderId="26" xfId="0" applyFont="1" applyFill="1" applyBorder="1" applyAlignment="1" applyProtection="1">
      <alignment horizontal="center" vertical="center"/>
      <protection hidden="1"/>
    </xf>
    <xf numFmtId="0" fontId="27" fillId="6" borderId="27" xfId="0" applyFont="1" applyFill="1" applyBorder="1" applyAlignment="1" applyProtection="1">
      <alignment horizontal="center" vertical="center"/>
      <protection hidden="1"/>
    </xf>
    <xf numFmtId="0" fontId="0" fillId="8" borderId="59" xfId="0" applyFont="1" applyFill="1" applyBorder="1" applyAlignment="1" applyProtection="1">
      <alignment horizontal="center" textRotation="90" shrinkToFit="1"/>
      <protection hidden="1"/>
    </xf>
    <xf numFmtId="0" fontId="0" fillId="8" borderId="60" xfId="0" applyFont="1" applyFill="1" applyBorder="1" applyAlignment="1" applyProtection="1">
      <alignment horizontal="center" textRotation="90" shrinkToFit="1"/>
      <protection hidden="1"/>
    </xf>
    <xf numFmtId="0" fontId="0" fillId="8" borderId="47" xfId="0" applyFont="1" applyFill="1" applyBorder="1" applyAlignment="1" applyProtection="1">
      <alignment horizontal="center" textRotation="90" shrinkToFit="1"/>
      <protection hidden="1"/>
    </xf>
    <xf numFmtId="0" fontId="0" fillId="8" borderId="39" xfId="0" applyFont="1" applyFill="1" applyBorder="1" applyAlignment="1" applyProtection="1">
      <alignment horizontal="center" textRotation="90" shrinkToFit="1"/>
      <protection hidden="1"/>
    </xf>
    <xf numFmtId="0" fontId="0" fillId="8" borderId="40" xfId="0" applyFont="1" applyFill="1" applyBorder="1" applyAlignment="1" applyProtection="1">
      <alignment horizontal="center" textRotation="90" shrinkToFit="1"/>
      <protection hidden="1"/>
    </xf>
    <xf numFmtId="0" fontId="0" fillId="8" borderId="41" xfId="0" applyFont="1" applyFill="1" applyBorder="1" applyAlignment="1" applyProtection="1">
      <alignment horizontal="center" textRotation="90" shrinkToFit="1"/>
      <protection hidden="1"/>
    </xf>
    <xf numFmtId="0" fontId="0" fillId="4" borderId="59" xfId="0" applyFont="1" applyFill="1" applyBorder="1" applyAlignment="1" applyProtection="1">
      <alignment horizontal="center" textRotation="90" shrinkToFit="1"/>
      <protection hidden="1"/>
    </xf>
    <xf numFmtId="0" fontId="0" fillId="4" borderId="60" xfId="0" applyFont="1" applyFill="1" applyBorder="1" applyAlignment="1" applyProtection="1">
      <alignment horizontal="center" textRotation="90" shrinkToFit="1"/>
      <protection hidden="1"/>
    </xf>
    <xf numFmtId="0" fontId="0" fillId="4" borderId="47" xfId="0" applyFont="1" applyFill="1" applyBorder="1" applyAlignment="1" applyProtection="1">
      <alignment horizontal="center" textRotation="90" shrinkToFit="1"/>
      <protection hidden="1"/>
    </xf>
    <xf numFmtId="0" fontId="0" fillId="3" borderId="59" xfId="0" applyFill="1" applyBorder="1" applyAlignment="1" applyProtection="1">
      <alignment horizontal="center" textRotation="90"/>
      <protection hidden="1"/>
    </xf>
    <xf numFmtId="0" fontId="0" fillId="3" borderId="60" xfId="0" applyFill="1" applyBorder="1" applyAlignment="1" applyProtection="1">
      <alignment horizontal="center" textRotation="90"/>
      <protection hidden="1"/>
    </xf>
    <xf numFmtId="0" fontId="0" fillId="3" borderId="47" xfId="0" applyFill="1" applyBorder="1" applyAlignment="1" applyProtection="1">
      <alignment horizontal="center" textRotation="90"/>
      <protection hidden="1"/>
    </xf>
    <xf numFmtId="0" fontId="0" fillId="0" borderId="31" xfId="0" applyFont="1" applyBorder="1" applyAlignment="1" applyProtection="1">
      <alignment horizontal="left" vertical="center" shrinkToFit="1"/>
      <protection hidden="1"/>
    </xf>
    <xf numFmtId="0" fontId="35" fillId="3" borderId="7" xfId="0" applyFont="1" applyFill="1" applyBorder="1" applyAlignment="1" applyProtection="1">
      <alignment horizontal="center" vertical="center"/>
      <protection hidden="1"/>
    </xf>
    <xf numFmtId="0" fontId="35" fillId="3" borderId="18" xfId="0" applyFont="1" applyFill="1" applyBorder="1" applyAlignment="1" applyProtection="1">
      <alignment horizontal="center" vertical="center"/>
      <protection hidden="1"/>
    </xf>
    <xf numFmtId="0" fontId="35" fillId="3" borderId="30" xfId="0" applyFont="1" applyFill="1" applyBorder="1" applyAlignment="1" applyProtection="1">
      <alignment horizontal="center" vertical="center"/>
      <protection hidden="1"/>
    </xf>
    <xf numFmtId="0" fontId="35" fillId="3" borderId="1" xfId="0" applyFont="1" applyFill="1" applyBorder="1" applyAlignment="1" applyProtection="1">
      <alignment horizontal="center" vertical="center"/>
      <protection hidden="1"/>
    </xf>
    <xf numFmtId="0" fontId="35" fillId="3" borderId="17" xfId="0" applyFont="1" applyFill="1" applyBorder="1" applyAlignment="1" applyProtection="1">
      <alignment horizontal="center" vertical="center"/>
      <protection hidden="1"/>
    </xf>
    <xf numFmtId="179" fontId="17" fillId="0" borderId="0" xfId="0" applyNumberFormat="1" applyFont="1" applyBorder="1" applyAlignment="1" applyProtection="1">
      <alignment horizontal="left" vertical="center"/>
      <protection hidden="1"/>
    </xf>
    <xf numFmtId="179" fontId="17" fillId="0" borderId="0" xfId="0" applyNumberFormat="1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 applyProtection="1">
      <alignment horizontal="center" vertical="center"/>
      <protection hidden="1"/>
    </xf>
    <xf numFmtId="0" fontId="0" fillId="0" borderId="61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85" fontId="17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 shrinkToFit="1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181" fontId="0" fillId="0" borderId="14" xfId="0" applyNumberFormat="1" applyFont="1" applyFill="1" applyBorder="1" applyAlignment="1" applyProtection="1">
      <alignment horizontal="right" vertical="center"/>
      <protection hidden="1"/>
    </xf>
    <xf numFmtId="181" fontId="0" fillId="0" borderId="2" xfId="0" applyNumberFormat="1" applyFont="1" applyFill="1" applyBorder="1" applyAlignment="1" applyProtection="1">
      <alignment horizontal="right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81" fontId="0" fillId="0" borderId="16" xfId="0" applyNumberFormat="1" applyFont="1" applyFill="1" applyBorder="1" applyAlignment="1" applyProtection="1">
      <alignment horizontal="right" vertical="center"/>
      <protection hidden="1"/>
    </xf>
    <xf numFmtId="181" fontId="0" fillId="0" borderId="1" xfId="0" applyNumberFormat="1" applyFont="1" applyFill="1" applyBorder="1" applyAlignment="1" applyProtection="1">
      <alignment horizontal="right" vertical="center"/>
      <protection hidden="1"/>
    </xf>
    <xf numFmtId="181" fontId="0" fillId="0" borderId="19" xfId="0" applyNumberFormat="1" applyFont="1" applyFill="1" applyBorder="1" applyAlignment="1" applyProtection="1">
      <alignment horizontal="right" vertical="center"/>
      <protection hidden="1"/>
    </xf>
    <xf numFmtId="181" fontId="0" fillId="0" borderId="4" xfId="0" applyNumberFormat="1" applyFont="1" applyFill="1" applyBorder="1" applyAlignment="1" applyProtection="1">
      <alignment horizontal="right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left" vertical="center" shrinkToFit="1"/>
      <protection hidden="1"/>
    </xf>
    <xf numFmtId="0" fontId="0" fillId="0" borderId="23" xfId="0" applyFont="1" applyBorder="1" applyAlignment="1" applyProtection="1">
      <alignment horizontal="left" vertical="center" shrinkToFit="1"/>
      <protection hidden="1"/>
    </xf>
    <xf numFmtId="0" fontId="0" fillId="0" borderId="21" xfId="0" applyFont="1" applyBorder="1" applyAlignment="1" applyProtection="1">
      <alignment horizontal="left" vertical="center" shrinkToFi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008000"/>
      </font>
      <border/>
    </dxf>
    <dxf>
      <font>
        <color rgb="FF0000FF"/>
      </font>
      <border/>
    </dxf>
    <dxf>
      <font>
        <color rgb="FFFF0000"/>
      </font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  <dxf>
      <font>
        <color rgb="FFFFFFFF"/>
      </font>
      <border/>
    </dxf>
    <dxf>
      <font>
        <b/>
        <i val="0"/>
        <color rgb="FF800080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H178"/>
  <sheetViews>
    <sheetView showGridLines="0" showRowColHeaders="0" tabSelected="1" zoomScale="90" zoomScaleNormal="90" workbookViewId="0" topLeftCell="A1">
      <selection activeCell="B2" sqref="B2:BA2"/>
    </sheetView>
  </sheetViews>
  <sheetFormatPr defaultColWidth="11.421875" defaultRowHeight="12.75" zeroHeight="1"/>
  <cols>
    <col min="1" max="56" width="1.8515625" style="117" customWidth="1"/>
    <col min="57" max="70" width="1.8515625" style="99" customWidth="1"/>
    <col min="71" max="71" width="1.8515625" style="117" customWidth="1"/>
    <col min="72" max="132" width="1.8515625" style="117" hidden="1" customWidth="1"/>
    <col min="133" max="16384" width="1.7109375" style="117" hidden="1" customWidth="1"/>
  </cols>
  <sheetData>
    <row r="1" spans="51:118" s="1" customFormat="1" ht="7.5" customHeight="1">
      <c r="AY1" s="2"/>
      <c r="AZ1" s="2"/>
      <c r="BA1" s="3"/>
      <c r="BB1" s="3"/>
      <c r="BC1" s="3"/>
      <c r="BD1" s="3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/>
      <c r="BT1" s="6"/>
      <c r="BU1" s="6"/>
      <c r="BV1" s="6"/>
      <c r="BW1" s="5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</row>
    <row r="2" spans="2:216" s="1" customFormat="1" ht="33" customHeight="1">
      <c r="B2" s="468" t="s">
        <v>0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124"/>
      <c r="BC2" s="124"/>
      <c r="BD2" s="124"/>
      <c r="BE2" s="124"/>
      <c r="BF2" s="124"/>
      <c r="BG2" s="124"/>
      <c r="BH2" s="124"/>
      <c r="BI2" s="124"/>
      <c r="BJ2" s="124"/>
      <c r="BK2" s="4"/>
      <c r="BL2" s="4"/>
      <c r="BM2" s="4"/>
      <c r="BN2" s="4"/>
      <c r="BO2" s="4"/>
      <c r="BP2" s="4"/>
      <c r="BQ2" s="4"/>
      <c r="BR2" s="4"/>
      <c r="BS2" s="5"/>
      <c r="BT2" s="6"/>
      <c r="BU2" s="6"/>
      <c r="BV2" s="6"/>
      <c r="BW2" s="5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HH2" s="3" t="s">
        <v>83</v>
      </c>
    </row>
    <row r="3" spans="1:216" s="11" customFormat="1" ht="27" customHeight="1">
      <c r="A3" s="124"/>
      <c r="B3" s="468" t="s">
        <v>1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468"/>
      <c r="AN3" s="468"/>
      <c r="AO3" s="468"/>
      <c r="AP3" s="468"/>
      <c r="AQ3" s="468"/>
      <c r="AR3" s="468"/>
      <c r="AS3" s="468"/>
      <c r="AT3" s="468"/>
      <c r="AU3" s="468"/>
      <c r="AV3" s="468"/>
      <c r="AW3" s="468"/>
      <c r="AX3" s="468"/>
      <c r="AY3" s="468"/>
      <c r="AZ3" s="468"/>
      <c r="BA3" s="468"/>
      <c r="BB3" s="124"/>
      <c r="BC3" s="124"/>
      <c r="BD3" s="124"/>
      <c r="BE3" s="124"/>
      <c r="BF3" s="472" t="s">
        <v>69</v>
      </c>
      <c r="BG3" s="472"/>
      <c r="BH3" s="472"/>
      <c r="BI3" s="472"/>
      <c r="BJ3" s="472"/>
      <c r="BK3" s="472"/>
      <c r="BL3" s="472"/>
      <c r="BM3" s="7"/>
      <c r="BN3" s="7"/>
      <c r="BO3" s="7"/>
      <c r="BP3" s="7"/>
      <c r="BQ3" s="7"/>
      <c r="BR3" s="7"/>
      <c r="BS3" s="8"/>
      <c r="BT3" s="9"/>
      <c r="BU3" s="9"/>
      <c r="BV3" s="9"/>
      <c r="BW3" s="8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HH3" s="154" t="s">
        <v>84</v>
      </c>
    </row>
    <row r="4" spans="2:216" s="12" customFormat="1" ht="15.75">
      <c r="B4" s="471" t="s">
        <v>68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AY4" s="471"/>
      <c r="AZ4" s="471"/>
      <c r="BA4" s="471"/>
      <c r="BK4" s="13"/>
      <c r="BL4" s="13"/>
      <c r="BM4" s="13"/>
      <c r="BN4" s="13"/>
      <c r="BO4" s="13"/>
      <c r="BP4" s="13"/>
      <c r="BQ4" s="13"/>
      <c r="BR4" s="13"/>
      <c r="BS4" s="14"/>
      <c r="BT4" s="15"/>
      <c r="BU4" s="15"/>
      <c r="BV4" s="15"/>
      <c r="BW4" s="14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HH4" s="155" t="s">
        <v>85</v>
      </c>
    </row>
    <row r="5" spans="44:118" s="12" customFormat="1" ht="6" customHeight="1">
      <c r="AR5" s="17"/>
      <c r="AS5" s="17"/>
      <c r="AT5" s="17"/>
      <c r="AU5" s="17"/>
      <c r="AV5" s="17"/>
      <c r="AW5" s="17"/>
      <c r="AX5" s="17"/>
      <c r="AY5" s="18"/>
      <c r="AZ5" s="18"/>
      <c r="BA5" s="17"/>
      <c r="BB5" s="17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4"/>
      <c r="BT5" s="15"/>
      <c r="BU5" s="15"/>
      <c r="BV5" s="15"/>
      <c r="BW5" s="14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</row>
    <row r="6" spans="2:118" s="19" customFormat="1" ht="15">
      <c r="B6" s="470">
        <v>37633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2"/>
      <c r="BT6" s="23"/>
      <c r="BU6" s="23"/>
      <c r="BV6" s="23"/>
      <c r="BW6" s="22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</row>
    <row r="7" spans="44:118" s="12" customFormat="1" ht="6" customHeight="1">
      <c r="AR7" s="17"/>
      <c r="AS7" s="17"/>
      <c r="AT7" s="17"/>
      <c r="AU7" s="17"/>
      <c r="AV7" s="17"/>
      <c r="AW7" s="17"/>
      <c r="AX7" s="17"/>
      <c r="AY7" s="18"/>
      <c r="AZ7" s="18"/>
      <c r="BA7" s="17"/>
      <c r="BB7" s="17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4"/>
      <c r="BT7" s="15"/>
      <c r="BU7" s="15"/>
      <c r="BV7" s="15"/>
      <c r="BW7" s="14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</row>
    <row r="8" spans="2:118" s="12" customFormat="1" ht="15.75">
      <c r="B8" s="469" t="s">
        <v>2</v>
      </c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25"/>
      <c r="BC8" s="25"/>
      <c r="BD8" s="25"/>
      <c r="BE8" s="25"/>
      <c r="BF8" s="25"/>
      <c r="BG8" s="25"/>
      <c r="BH8" s="25"/>
      <c r="BI8" s="25"/>
      <c r="BJ8" s="25"/>
      <c r="BK8" s="13"/>
      <c r="BL8" s="13"/>
      <c r="BM8" s="13"/>
      <c r="BN8" s="13"/>
      <c r="BO8" s="13"/>
      <c r="BP8" s="13"/>
      <c r="BQ8" s="13"/>
      <c r="BR8" s="13"/>
      <c r="BS8" s="14"/>
      <c r="BT8" s="15"/>
      <c r="BU8" s="15"/>
      <c r="BV8" s="15"/>
      <c r="BW8" s="14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</row>
    <row r="9" spans="51:118" s="12" customFormat="1" ht="6" customHeight="1">
      <c r="AY9" s="16"/>
      <c r="AZ9" s="16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4"/>
      <c r="BT9" s="15"/>
      <c r="BU9" s="15"/>
      <c r="BV9" s="15"/>
      <c r="BW9" s="14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</row>
    <row r="10" spans="2:115" s="130" customFormat="1" ht="15">
      <c r="B10" s="163" t="s">
        <v>81</v>
      </c>
      <c r="C10" s="163"/>
      <c r="D10" s="163"/>
      <c r="E10" s="163"/>
      <c r="F10" s="163"/>
      <c r="G10" s="163"/>
      <c r="H10" s="165">
        <v>0.4166666666666667</v>
      </c>
      <c r="I10" s="165"/>
      <c r="J10" s="165"/>
      <c r="K10" s="165"/>
      <c r="L10" s="130" t="s">
        <v>3</v>
      </c>
      <c r="T10" s="131" t="s">
        <v>4</v>
      </c>
      <c r="U10" s="166">
        <v>1</v>
      </c>
      <c r="V10" s="166"/>
      <c r="W10" s="132" t="s">
        <v>5</v>
      </c>
      <c r="X10" s="167">
        <v>10</v>
      </c>
      <c r="Y10" s="167"/>
      <c r="Z10" s="167"/>
      <c r="AA10" s="167"/>
      <c r="AB10" s="167"/>
      <c r="AC10" s="168">
        <f>IF(U10=2,"Halbzeit:","")</f>
      </c>
      <c r="AD10" s="168"/>
      <c r="AE10" s="168"/>
      <c r="AF10" s="168"/>
      <c r="AG10" s="168"/>
      <c r="AH10" s="168"/>
      <c r="AI10" s="167"/>
      <c r="AJ10" s="167"/>
      <c r="AK10" s="167"/>
      <c r="AL10" s="167"/>
      <c r="AM10" s="167"/>
      <c r="AO10" s="163" t="s">
        <v>6</v>
      </c>
      <c r="AP10" s="163"/>
      <c r="AQ10" s="163"/>
      <c r="AR10" s="163"/>
      <c r="AS10" s="163"/>
      <c r="AT10" s="163"/>
      <c r="AU10" s="163"/>
      <c r="AV10" s="163"/>
      <c r="AW10" s="164">
        <v>2</v>
      </c>
      <c r="AX10" s="164"/>
      <c r="AY10" s="164"/>
      <c r="AZ10" s="164"/>
      <c r="BA10" s="164"/>
      <c r="BB10" s="133"/>
      <c r="BC10" s="133"/>
      <c r="BD10" s="133"/>
      <c r="BE10" s="134"/>
      <c r="BF10" s="134"/>
      <c r="BG10" s="134"/>
      <c r="BH10" s="135"/>
      <c r="BI10" s="135"/>
      <c r="BJ10" s="135"/>
      <c r="BK10" s="134"/>
      <c r="BL10" s="136"/>
      <c r="BM10" s="136"/>
      <c r="BN10" s="136"/>
      <c r="BO10" s="136"/>
      <c r="BP10" s="136"/>
      <c r="BQ10" s="136"/>
      <c r="BR10" s="137"/>
      <c r="BS10" s="137"/>
      <c r="BT10" s="137"/>
      <c r="BU10" s="137"/>
      <c r="BV10" s="135"/>
      <c r="BW10" s="135"/>
      <c r="BX10" s="135"/>
      <c r="BY10" s="135"/>
      <c r="BZ10" s="135"/>
      <c r="CA10" s="135"/>
      <c r="CB10" s="137"/>
      <c r="CC10" s="137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</row>
    <row r="11" spans="51:118" s="1" customFormat="1" ht="12.75" customHeight="1">
      <c r="AY11" s="2"/>
      <c r="AZ11" s="2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5"/>
      <c r="BT11" s="6"/>
      <c r="BU11" s="6"/>
      <c r="BV11" s="6"/>
      <c r="BW11" s="5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51:118" s="1" customFormat="1" ht="12" customHeight="1">
      <c r="AY12" s="2"/>
      <c r="AZ12" s="2"/>
      <c r="BA12" s="3"/>
      <c r="BB12" s="3"/>
      <c r="BC12" s="3"/>
      <c r="BD12" s="3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5"/>
      <c r="BT12" s="6"/>
      <c r="BU12" s="6"/>
      <c r="BV12" s="6"/>
      <c r="BW12" s="5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2:118" s="1" customFormat="1" ht="12.75">
      <c r="B13" s="32" t="s">
        <v>7</v>
      </c>
      <c r="AY13" s="2"/>
      <c r="AZ13" s="2"/>
      <c r="BA13" s="3"/>
      <c r="BB13" s="3"/>
      <c r="BC13" s="3"/>
      <c r="BD13" s="3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5"/>
      <c r="BT13" s="6"/>
      <c r="BU13" s="6"/>
      <c r="BV13" s="6"/>
      <c r="BW13" s="5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51:118" s="1" customFormat="1" ht="6" customHeight="1" thickBot="1">
      <c r="AY14" s="2"/>
      <c r="AZ14" s="2"/>
      <c r="BA14" s="3"/>
      <c r="BB14" s="3"/>
      <c r="BC14" s="3"/>
      <c r="BD14" s="3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5"/>
      <c r="BT14" s="6"/>
      <c r="BU14" s="6"/>
      <c r="BV14" s="6"/>
      <c r="BW14" s="5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3:106" s="1" customFormat="1" ht="17.25" customHeight="1" thickBot="1">
      <c r="C15" s="196" t="s">
        <v>8</v>
      </c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8"/>
      <c r="Z15" s="324" t="s">
        <v>9</v>
      </c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6"/>
      <c r="AW15" s="327" t="s">
        <v>10</v>
      </c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329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</row>
    <row r="16" spans="2:106" s="1" customFormat="1" ht="18" customHeight="1">
      <c r="B16" s="33">
        <v>1</v>
      </c>
      <c r="C16" s="202" t="s">
        <v>11</v>
      </c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4"/>
      <c r="Y16" s="33">
        <v>1</v>
      </c>
      <c r="Z16" s="202" t="s">
        <v>12</v>
      </c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4"/>
      <c r="AV16" s="33">
        <v>1</v>
      </c>
      <c r="AW16" s="202" t="s">
        <v>13</v>
      </c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4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2:106" s="1" customFormat="1" ht="18" customHeight="1">
      <c r="B17" s="33">
        <v>2</v>
      </c>
      <c r="C17" s="193" t="s">
        <v>14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5"/>
      <c r="Y17" s="33">
        <v>2</v>
      </c>
      <c r="Z17" s="193" t="s">
        <v>15</v>
      </c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5"/>
      <c r="AV17" s="33">
        <v>2</v>
      </c>
      <c r="AW17" s="193" t="s">
        <v>16</v>
      </c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5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</row>
    <row r="18" spans="2:106" s="1" customFormat="1" ht="18" customHeight="1">
      <c r="B18" s="33">
        <v>3</v>
      </c>
      <c r="C18" s="193" t="s">
        <v>17</v>
      </c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5"/>
      <c r="Y18" s="33">
        <v>3</v>
      </c>
      <c r="Z18" s="193" t="s">
        <v>18</v>
      </c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5"/>
      <c r="AV18" s="33">
        <v>3</v>
      </c>
      <c r="AW18" s="193" t="s">
        <v>19</v>
      </c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5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</row>
    <row r="19" spans="2:106" s="1" customFormat="1" ht="18" customHeight="1">
      <c r="B19" s="33">
        <v>4</v>
      </c>
      <c r="C19" s="193" t="s">
        <v>20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5"/>
      <c r="Y19" s="33">
        <v>4</v>
      </c>
      <c r="Z19" s="193" t="s">
        <v>21</v>
      </c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5"/>
      <c r="AV19" s="33">
        <v>4</v>
      </c>
      <c r="AW19" s="193" t="s">
        <v>22</v>
      </c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5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</row>
    <row r="20" spans="2:106" s="1" customFormat="1" ht="18" customHeight="1" thickBot="1">
      <c r="B20" s="33">
        <v>5</v>
      </c>
      <c r="C20" s="190" t="s">
        <v>23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2"/>
      <c r="Y20" s="33">
        <v>5</v>
      </c>
      <c r="Z20" s="190" t="s">
        <v>24</v>
      </c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2"/>
      <c r="AV20" s="33">
        <v>5</v>
      </c>
      <c r="AW20" s="190" t="s">
        <v>25</v>
      </c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:116" s="1" customFormat="1" ht="17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5"/>
      <c r="BT21" s="6"/>
      <c r="BU21" s="6"/>
      <c r="BV21" s="6"/>
      <c r="BW21" s="5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</row>
    <row r="22" spans="51:118" s="1" customFormat="1" ht="12.75">
      <c r="AY22" s="2"/>
      <c r="AZ22" s="2"/>
      <c r="BA22" s="3"/>
      <c r="BB22" s="3"/>
      <c r="BC22" s="3"/>
      <c r="BD22" s="3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5"/>
      <c r="BT22" s="6"/>
      <c r="BU22" s="6"/>
      <c r="BV22" s="6"/>
      <c r="BW22" s="5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2:118" s="1" customFormat="1" ht="12.75">
      <c r="B23" s="32" t="s">
        <v>26</v>
      </c>
      <c r="N23" s="35"/>
      <c r="AY23" s="2"/>
      <c r="AZ23" s="2"/>
      <c r="BA23" s="3"/>
      <c r="BB23" s="3"/>
      <c r="BC23" s="3"/>
      <c r="BD23" s="3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5"/>
      <c r="BT23" s="6"/>
      <c r="BU23" s="6"/>
      <c r="BV23" s="6"/>
      <c r="BW23" s="5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51:118" s="1" customFormat="1" ht="6" customHeight="1" thickBot="1">
      <c r="AY24" s="2"/>
      <c r="AZ24" s="2"/>
      <c r="BA24" s="3"/>
      <c r="BB24" s="3"/>
      <c r="BC24" s="3"/>
      <c r="BD24" s="3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5"/>
      <c r="BT24" s="6"/>
      <c r="BU24" s="6"/>
      <c r="BV24" s="6"/>
      <c r="BW24" s="5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2:60" s="1" customFormat="1" ht="18" customHeight="1" thickBot="1">
      <c r="B25" s="413" t="s">
        <v>27</v>
      </c>
      <c r="C25" s="414"/>
      <c r="D25" s="199" t="s">
        <v>28</v>
      </c>
      <c r="E25" s="200"/>
      <c r="F25" s="201"/>
      <c r="G25" s="199" t="s">
        <v>82</v>
      </c>
      <c r="H25" s="200"/>
      <c r="I25" s="200"/>
      <c r="J25" s="201"/>
      <c r="K25" s="199" t="s">
        <v>29</v>
      </c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1"/>
      <c r="BB25" s="199" t="s">
        <v>30</v>
      </c>
      <c r="BC25" s="200"/>
      <c r="BD25" s="200"/>
      <c r="BE25" s="200"/>
      <c r="BF25" s="200"/>
      <c r="BG25" s="127"/>
      <c r="BH25" s="128"/>
    </row>
    <row r="26" spans="2:60" s="41" customFormat="1" ht="18" customHeight="1">
      <c r="B26" s="352">
        <v>1</v>
      </c>
      <c r="C26" s="353"/>
      <c r="D26" s="351" t="s">
        <v>31</v>
      </c>
      <c r="E26" s="351"/>
      <c r="F26" s="351"/>
      <c r="G26" s="333">
        <f>$H$10</f>
        <v>0.4166666666666667</v>
      </c>
      <c r="H26" s="334"/>
      <c r="I26" s="334"/>
      <c r="J26" s="335"/>
      <c r="K26" s="188" t="str">
        <f>C16</f>
        <v>A1</v>
      </c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42" t="s">
        <v>32</v>
      </c>
      <c r="AG26" s="189" t="str">
        <f>C17</f>
        <v>A2</v>
      </c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221"/>
      <c r="BB26" s="254"/>
      <c r="BC26" s="255"/>
      <c r="BD26" s="255"/>
      <c r="BE26" s="256"/>
      <c r="BF26" s="256"/>
      <c r="BG26" s="129"/>
      <c r="BH26" s="82"/>
    </row>
    <row r="27" spans="2:60" s="1" customFormat="1" ht="18" customHeight="1">
      <c r="B27" s="356">
        <v>2</v>
      </c>
      <c r="C27" s="357"/>
      <c r="D27" s="350" t="s">
        <v>33</v>
      </c>
      <c r="E27" s="350"/>
      <c r="F27" s="350"/>
      <c r="G27" s="345">
        <f>G26+TEXT($U$10*($X$10/1440)+($AI$10/1440)+($AW$10/1440),"hh:mm")</f>
        <v>0.42500000000000004</v>
      </c>
      <c r="H27" s="346"/>
      <c r="I27" s="346"/>
      <c r="J27" s="347"/>
      <c r="K27" s="186" t="str">
        <f>Z16</f>
        <v>B1</v>
      </c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50" t="s">
        <v>32</v>
      </c>
      <c r="AG27" s="187" t="str">
        <f>Z17</f>
        <v>B2</v>
      </c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284"/>
      <c r="BB27" s="319"/>
      <c r="BC27" s="320"/>
      <c r="BD27" s="320"/>
      <c r="BE27" s="338"/>
      <c r="BF27" s="338"/>
      <c r="BG27" s="129"/>
      <c r="BH27" s="82"/>
    </row>
    <row r="28" spans="2:60" s="1" customFormat="1" ht="18" customHeight="1" thickBot="1">
      <c r="B28" s="354">
        <v>3</v>
      </c>
      <c r="C28" s="355"/>
      <c r="D28" s="349" t="s">
        <v>34</v>
      </c>
      <c r="E28" s="349"/>
      <c r="F28" s="349"/>
      <c r="G28" s="342">
        <f aca="true" t="shared" si="0" ref="G28:G54">G27+TEXT($U$10*($X$10/1440)+($AI$10/1440)+($AW$10/1440),"hh:mm")</f>
        <v>0.4333333333333334</v>
      </c>
      <c r="H28" s="343"/>
      <c r="I28" s="343"/>
      <c r="J28" s="344"/>
      <c r="K28" s="184" t="str">
        <f>AW16</f>
        <v>C1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54" t="s">
        <v>32</v>
      </c>
      <c r="AG28" s="185" t="str">
        <f>AW17</f>
        <v>C2</v>
      </c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220"/>
      <c r="BB28" s="317"/>
      <c r="BC28" s="318"/>
      <c r="BD28" s="318"/>
      <c r="BE28" s="205"/>
      <c r="BF28" s="205"/>
      <c r="BG28" s="129"/>
      <c r="BH28" s="82"/>
    </row>
    <row r="29" spans="2:60" s="1" customFormat="1" ht="18" customHeight="1">
      <c r="B29" s="352">
        <v>4</v>
      </c>
      <c r="C29" s="353"/>
      <c r="D29" s="351" t="s">
        <v>31</v>
      </c>
      <c r="E29" s="351"/>
      <c r="F29" s="351"/>
      <c r="G29" s="333">
        <f t="shared" si="0"/>
        <v>0.44166666666666676</v>
      </c>
      <c r="H29" s="334"/>
      <c r="I29" s="334"/>
      <c r="J29" s="335"/>
      <c r="K29" s="188" t="str">
        <f>C18</f>
        <v>A3</v>
      </c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42" t="s">
        <v>32</v>
      </c>
      <c r="AG29" s="189" t="str">
        <f>C19</f>
        <v>A4</v>
      </c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221"/>
      <c r="BB29" s="254"/>
      <c r="BC29" s="255"/>
      <c r="BD29" s="255"/>
      <c r="BE29" s="256"/>
      <c r="BF29" s="256"/>
      <c r="BG29" s="129"/>
      <c r="BH29" s="82"/>
    </row>
    <row r="30" spans="2:60" s="1" customFormat="1" ht="18" customHeight="1">
      <c r="B30" s="356">
        <v>5</v>
      </c>
      <c r="C30" s="357"/>
      <c r="D30" s="350" t="s">
        <v>33</v>
      </c>
      <c r="E30" s="350"/>
      <c r="F30" s="350"/>
      <c r="G30" s="345">
        <f t="shared" si="0"/>
        <v>0.4500000000000001</v>
      </c>
      <c r="H30" s="346"/>
      <c r="I30" s="346"/>
      <c r="J30" s="347"/>
      <c r="K30" s="186" t="str">
        <f>Z18</f>
        <v>B3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50" t="s">
        <v>32</v>
      </c>
      <c r="AG30" s="187" t="str">
        <f>Z19</f>
        <v>B4</v>
      </c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284"/>
      <c r="BB30" s="319"/>
      <c r="BC30" s="320"/>
      <c r="BD30" s="320"/>
      <c r="BE30" s="338"/>
      <c r="BF30" s="338"/>
      <c r="BG30" s="129"/>
      <c r="BH30" s="82"/>
    </row>
    <row r="31" spans="2:60" s="1" customFormat="1" ht="18" customHeight="1" thickBot="1">
      <c r="B31" s="354">
        <v>6</v>
      </c>
      <c r="C31" s="355"/>
      <c r="D31" s="349" t="s">
        <v>34</v>
      </c>
      <c r="E31" s="349"/>
      <c r="F31" s="349"/>
      <c r="G31" s="342">
        <f t="shared" si="0"/>
        <v>0.4583333333333335</v>
      </c>
      <c r="H31" s="343"/>
      <c r="I31" s="343"/>
      <c r="J31" s="344"/>
      <c r="K31" s="184" t="str">
        <f>AW18</f>
        <v>C3</v>
      </c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54" t="s">
        <v>32</v>
      </c>
      <c r="AG31" s="185" t="str">
        <f>AW19</f>
        <v>C4</v>
      </c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220"/>
      <c r="BB31" s="317"/>
      <c r="BC31" s="318"/>
      <c r="BD31" s="318"/>
      <c r="BE31" s="205"/>
      <c r="BF31" s="205"/>
      <c r="BG31" s="129"/>
      <c r="BH31" s="82"/>
    </row>
    <row r="32" spans="2:60" s="1" customFormat="1" ht="18" customHeight="1">
      <c r="B32" s="352">
        <v>7</v>
      </c>
      <c r="C32" s="353"/>
      <c r="D32" s="351" t="s">
        <v>31</v>
      </c>
      <c r="E32" s="351"/>
      <c r="F32" s="351"/>
      <c r="G32" s="333">
        <f t="shared" si="0"/>
        <v>0.46666666666666684</v>
      </c>
      <c r="H32" s="334"/>
      <c r="I32" s="334"/>
      <c r="J32" s="335"/>
      <c r="K32" s="188" t="str">
        <f>C20</f>
        <v>A5</v>
      </c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42" t="s">
        <v>32</v>
      </c>
      <c r="AG32" s="189" t="str">
        <f>C16</f>
        <v>A1</v>
      </c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221"/>
      <c r="BB32" s="254"/>
      <c r="BC32" s="255"/>
      <c r="BD32" s="255"/>
      <c r="BE32" s="256"/>
      <c r="BF32" s="256"/>
      <c r="BG32" s="129"/>
      <c r="BH32" s="82"/>
    </row>
    <row r="33" spans="2:60" s="1" customFormat="1" ht="18" customHeight="1">
      <c r="B33" s="356">
        <v>8</v>
      </c>
      <c r="C33" s="357"/>
      <c r="D33" s="350" t="s">
        <v>33</v>
      </c>
      <c r="E33" s="350"/>
      <c r="F33" s="350"/>
      <c r="G33" s="345">
        <f t="shared" si="0"/>
        <v>0.4750000000000002</v>
      </c>
      <c r="H33" s="346"/>
      <c r="I33" s="346"/>
      <c r="J33" s="347"/>
      <c r="K33" s="186" t="str">
        <f>Z20</f>
        <v>B5</v>
      </c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50" t="s">
        <v>32</v>
      </c>
      <c r="AG33" s="187" t="str">
        <f>Z16</f>
        <v>B1</v>
      </c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284"/>
      <c r="BB33" s="319"/>
      <c r="BC33" s="320"/>
      <c r="BD33" s="320"/>
      <c r="BE33" s="338"/>
      <c r="BF33" s="338"/>
      <c r="BG33" s="129"/>
      <c r="BH33" s="82"/>
    </row>
    <row r="34" spans="2:60" s="1" customFormat="1" ht="18" customHeight="1" thickBot="1">
      <c r="B34" s="354">
        <v>9</v>
      </c>
      <c r="C34" s="355"/>
      <c r="D34" s="349" t="s">
        <v>34</v>
      </c>
      <c r="E34" s="349"/>
      <c r="F34" s="349"/>
      <c r="G34" s="342">
        <f t="shared" si="0"/>
        <v>0.48333333333333356</v>
      </c>
      <c r="H34" s="343"/>
      <c r="I34" s="343"/>
      <c r="J34" s="344"/>
      <c r="K34" s="184" t="str">
        <f>AW20</f>
        <v>C5</v>
      </c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54" t="s">
        <v>32</v>
      </c>
      <c r="AG34" s="185" t="str">
        <f>AW16</f>
        <v>C1</v>
      </c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220"/>
      <c r="BB34" s="317"/>
      <c r="BC34" s="318"/>
      <c r="BD34" s="318"/>
      <c r="BE34" s="205"/>
      <c r="BF34" s="205"/>
      <c r="BG34" s="129"/>
      <c r="BH34" s="82"/>
    </row>
    <row r="35" spans="2:60" s="1" customFormat="1" ht="18" customHeight="1">
      <c r="B35" s="352">
        <v>10</v>
      </c>
      <c r="C35" s="353"/>
      <c r="D35" s="351" t="s">
        <v>31</v>
      </c>
      <c r="E35" s="351"/>
      <c r="F35" s="351"/>
      <c r="G35" s="333">
        <f t="shared" si="0"/>
        <v>0.4916666666666669</v>
      </c>
      <c r="H35" s="334"/>
      <c r="I35" s="334"/>
      <c r="J35" s="335"/>
      <c r="K35" s="188" t="str">
        <f>C17</f>
        <v>A2</v>
      </c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42" t="s">
        <v>32</v>
      </c>
      <c r="AG35" s="189" t="str">
        <f>C18</f>
        <v>A3</v>
      </c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221"/>
      <c r="BB35" s="254"/>
      <c r="BC35" s="255"/>
      <c r="BD35" s="255"/>
      <c r="BE35" s="256"/>
      <c r="BF35" s="256"/>
      <c r="BG35" s="129"/>
      <c r="BH35" s="82"/>
    </row>
    <row r="36" spans="2:60" s="1" customFormat="1" ht="18" customHeight="1">
      <c r="B36" s="356">
        <v>11</v>
      </c>
      <c r="C36" s="357"/>
      <c r="D36" s="350" t="s">
        <v>33</v>
      </c>
      <c r="E36" s="350"/>
      <c r="F36" s="350"/>
      <c r="G36" s="345">
        <f t="shared" si="0"/>
        <v>0.5000000000000002</v>
      </c>
      <c r="H36" s="346"/>
      <c r="I36" s="346"/>
      <c r="J36" s="347"/>
      <c r="K36" s="186" t="str">
        <f>Z17</f>
        <v>B2</v>
      </c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50" t="s">
        <v>32</v>
      </c>
      <c r="AG36" s="187" t="str">
        <f>Z18</f>
        <v>B3</v>
      </c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284"/>
      <c r="BB36" s="319"/>
      <c r="BC36" s="320"/>
      <c r="BD36" s="320"/>
      <c r="BE36" s="338"/>
      <c r="BF36" s="338"/>
      <c r="BG36" s="129"/>
      <c r="BH36" s="82"/>
    </row>
    <row r="37" spans="2:60" s="1" customFormat="1" ht="18" customHeight="1" thickBot="1">
      <c r="B37" s="354">
        <v>12</v>
      </c>
      <c r="C37" s="355"/>
      <c r="D37" s="349" t="s">
        <v>34</v>
      </c>
      <c r="E37" s="349"/>
      <c r="F37" s="349"/>
      <c r="G37" s="342">
        <f t="shared" si="0"/>
        <v>0.5083333333333335</v>
      </c>
      <c r="H37" s="343"/>
      <c r="I37" s="343"/>
      <c r="J37" s="344"/>
      <c r="K37" s="184" t="str">
        <f>AW17</f>
        <v>C2</v>
      </c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54" t="s">
        <v>32</v>
      </c>
      <c r="AG37" s="185" t="str">
        <f>AW18</f>
        <v>C3</v>
      </c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220"/>
      <c r="BB37" s="317"/>
      <c r="BC37" s="318"/>
      <c r="BD37" s="318"/>
      <c r="BE37" s="205"/>
      <c r="BF37" s="205"/>
      <c r="BG37" s="129"/>
      <c r="BH37" s="82"/>
    </row>
    <row r="38" spans="2:60" s="1" customFormat="1" ht="18" customHeight="1">
      <c r="B38" s="352">
        <v>13</v>
      </c>
      <c r="C38" s="353"/>
      <c r="D38" s="351" t="s">
        <v>31</v>
      </c>
      <c r="E38" s="351"/>
      <c r="F38" s="351"/>
      <c r="G38" s="333">
        <f t="shared" si="0"/>
        <v>0.5166666666666668</v>
      </c>
      <c r="H38" s="334"/>
      <c r="I38" s="334"/>
      <c r="J38" s="335"/>
      <c r="K38" s="188" t="str">
        <f>C19</f>
        <v>A4</v>
      </c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42" t="s">
        <v>32</v>
      </c>
      <c r="AG38" s="189" t="str">
        <f>C20</f>
        <v>A5</v>
      </c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221"/>
      <c r="BB38" s="254"/>
      <c r="BC38" s="255"/>
      <c r="BD38" s="255"/>
      <c r="BE38" s="256"/>
      <c r="BF38" s="256"/>
      <c r="BG38" s="129"/>
      <c r="BH38" s="82"/>
    </row>
    <row r="39" spans="2:60" s="1" customFormat="1" ht="18" customHeight="1">
      <c r="B39" s="356">
        <v>14</v>
      </c>
      <c r="C39" s="357"/>
      <c r="D39" s="350" t="s">
        <v>33</v>
      </c>
      <c r="E39" s="350"/>
      <c r="F39" s="350"/>
      <c r="G39" s="345">
        <f t="shared" si="0"/>
        <v>0.5250000000000001</v>
      </c>
      <c r="H39" s="346"/>
      <c r="I39" s="346"/>
      <c r="J39" s="347"/>
      <c r="K39" s="186" t="str">
        <f>Z19</f>
        <v>B4</v>
      </c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50" t="s">
        <v>32</v>
      </c>
      <c r="AG39" s="187" t="str">
        <f>Z20</f>
        <v>B5</v>
      </c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284"/>
      <c r="BB39" s="319"/>
      <c r="BC39" s="320"/>
      <c r="BD39" s="320"/>
      <c r="BE39" s="338"/>
      <c r="BF39" s="338"/>
      <c r="BG39" s="129"/>
      <c r="BH39" s="82"/>
    </row>
    <row r="40" spans="2:60" s="1" customFormat="1" ht="18" customHeight="1" thickBot="1">
      <c r="B40" s="354">
        <v>15</v>
      </c>
      <c r="C40" s="355"/>
      <c r="D40" s="349" t="s">
        <v>34</v>
      </c>
      <c r="E40" s="349"/>
      <c r="F40" s="349"/>
      <c r="G40" s="342">
        <f t="shared" si="0"/>
        <v>0.5333333333333334</v>
      </c>
      <c r="H40" s="343"/>
      <c r="I40" s="343"/>
      <c r="J40" s="344"/>
      <c r="K40" s="184" t="str">
        <f>AW19</f>
        <v>C4</v>
      </c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54" t="s">
        <v>32</v>
      </c>
      <c r="AG40" s="185" t="str">
        <f>AW20</f>
        <v>C5</v>
      </c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220"/>
      <c r="BB40" s="317"/>
      <c r="BC40" s="318"/>
      <c r="BD40" s="318"/>
      <c r="BE40" s="205"/>
      <c r="BF40" s="205"/>
      <c r="BG40" s="129"/>
      <c r="BH40" s="82"/>
    </row>
    <row r="41" spans="2:60" s="1" customFormat="1" ht="18" customHeight="1">
      <c r="B41" s="352">
        <v>16</v>
      </c>
      <c r="C41" s="353"/>
      <c r="D41" s="351" t="s">
        <v>31</v>
      </c>
      <c r="E41" s="351"/>
      <c r="F41" s="351"/>
      <c r="G41" s="333">
        <f t="shared" si="0"/>
        <v>0.5416666666666667</v>
      </c>
      <c r="H41" s="334"/>
      <c r="I41" s="334"/>
      <c r="J41" s="335"/>
      <c r="K41" s="188" t="str">
        <f>C16</f>
        <v>A1</v>
      </c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42" t="s">
        <v>32</v>
      </c>
      <c r="AG41" s="189" t="str">
        <f>C18</f>
        <v>A3</v>
      </c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221"/>
      <c r="BB41" s="254"/>
      <c r="BC41" s="255"/>
      <c r="BD41" s="255"/>
      <c r="BE41" s="256"/>
      <c r="BF41" s="256"/>
      <c r="BG41" s="129"/>
      <c r="BH41" s="82"/>
    </row>
    <row r="42" spans="2:60" s="1" customFormat="1" ht="18" customHeight="1">
      <c r="B42" s="356">
        <v>17</v>
      </c>
      <c r="C42" s="357"/>
      <c r="D42" s="350" t="s">
        <v>33</v>
      </c>
      <c r="E42" s="350"/>
      <c r="F42" s="350"/>
      <c r="G42" s="345">
        <f t="shared" si="0"/>
        <v>0.55</v>
      </c>
      <c r="H42" s="346"/>
      <c r="I42" s="346"/>
      <c r="J42" s="347"/>
      <c r="K42" s="186" t="str">
        <f>Z16</f>
        <v>B1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50" t="s">
        <v>32</v>
      </c>
      <c r="AG42" s="187" t="str">
        <f>Z18</f>
        <v>B3</v>
      </c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284"/>
      <c r="BB42" s="319"/>
      <c r="BC42" s="320"/>
      <c r="BD42" s="320"/>
      <c r="BE42" s="338"/>
      <c r="BF42" s="338"/>
      <c r="BG42" s="129"/>
      <c r="BH42" s="82"/>
    </row>
    <row r="43" spans="2:60" s="1" customFormat="1" ht="18" customHeight="1" thickBot="1">
      <c r="B43" s="354">
        <v>18</v>
      </c>
      <c r="C43" s="355"/>
      <c r="D43" s="349" t="s">
        <v>34</v>
      </c>
      <c r="E43" s="349"/>
      <c r="F43" s="349"/>
      <c r="G43" s="342">
        <f t="shared" si="0"/>
        <v>0.5583333333333333</v>
      </c>
      <c r="H43" s="343"/>
      <c r="I43" s="343"/>
      <c r="J43" s="344"/>
      <c r="K43" s="184" t="str">
        <f>AW16</f>
        <v>C1</v>
      </c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54" t="s">
        <v>32</v>
      </c>
      <c r="AG43" s="185" t="str">
        <f>AW18</f>
        <v>C3</v>
      </c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220"/>
      <c r="BB43" s="317"/>
      <c r="BC43" s="318"/>
      <c r="BD43" s="318"/>
      <c r="BE43" s="205"/>
      <c r="BF43" s="205"/>
      <c r="BG43" s="129"/>
      <c r="BH43" s="82"/>
    </row>
    <row r="44" spans="2:60" s="1" customFormat="1" ht="18" customHeight="1">
      <c r="B44" s="352">
        <v>19</v>
      </c>
      <c r="C44" s="353"/>
      <c r="D44" s="351" t="s">
        <v>31</v>
      </c>
      <c r="E44" s="351"/>
      <c r="F44" s="351"/>
      <c r="G44" s="333">
        <f t="shared" si="0"/>
        <v>0.5666666666666667</v>
      </c>
      <c r="H44" s="334"/>
      <c r="I44" s="334"/>
      <c r="J44" s="335"/>
      <c r="K44" s="188" t="str">
        <f>C17</f>
        <v>A2</v>
      </c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42" t="s">
        <v>32</v>
      </c>
      <c r="AG44" s="189" t="str">
        <f>C19</f>
        <v>A4</v>
      </c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221"/>
      <c r="BB44" s="254"/>
      <c r="BC44" s="255"/>
      <c r="BD44" s="255"/>
      <c r="BE44" s="256"/>
      <c r="BF44" s="256"/>
      <c r="BG44" s="129"/>
      <c r="BH44" s="82"/>
    </row>
    <row r="45" spans="2:60" s="1" customFormat="1" ht="18" customHeight="1">
      <c r="B45" s="356">
        <v>20</v>
      </c>
      <c r="C45" s="357"/>
      <c r="D45" s="350" t="s">
        <v>33</v>
      </c>
      <c r="E45" s="350"/>
      <c r="F45" s="350"/>
      <c r="G45" s="345">
        <f t="shared" si="0"/>
        <v>0.575</v>
      </c>
      <c r="H45" s="346"/>
      <c r="I45" s="346"/>
      <c r="J45" s="347"/>
      <c r="K45" s="186" t="str">
        <f>Z17</f>
        <v>B2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50" t="s">
        <v>32</v>
      </c>
      <c r="AG45" s="187" t="str">
        <f>Z19</f>
        <v>B4</v>
      </c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284"/>
      <c r="BB45" s="319"/>
      <c r="BC45" s="320"/>
      <c r="BD45" s="320"/>
      <c r="BE45" s="338"/>
      <c r="BF45" s="338"/>
      <c r="BG45" s="129"/>
      <c r="BH45" s="82"/>
    </row>
    <row r="46" spans="2:60" s="1" customFormat="1" ht="18" customHeight="1" thickBot="1">
      <c r="B46" s="354">
        <v>21</v>
      </c>
      <c r="C46" s="355"/>
      <c r="D46" s="349" t="s">
        <v>34</v>
      </c>
      <c r="E46" s="349"/>
      <c r="F46" s="349"/>
      <c r="G46" s="342">
        <f t="shared" si="0"/>
        <v>0.5833333333333333</v>
      </c>
      <c r="H46" s="343"/>
      <c r="I46" s="343"/>
      <c r="J46" s="344"/>
      <c r="K46" s="184" t="str">
        <f>AW17</f>
        <v>C2</v>
      </c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54" t="s">
        <v>32</v>
      </c>
      <c r="AG46" s="185" t="str">
        <f>AW19</f>
        <v>C4</v>
      </c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220"/>
      <c r="BB46" s="317"/>
      <c r="BC46" s="318"/>
      <c r="BD46" s="318"/>
      <c r="BE46" s="205"/>
      <c r="BF46" s="205"/>
      <c r="BG46" s="129"/>
      <c r="BH46" s="82"/>
    </row>
    <row r="47" spans="2:60" s="1" customFormat="1" ht="18" customHeight="1">
      <c r="B47" s="352">
        <v>22</v>
      </c>
      <c r="C47" s="353"/>
      <c r="D47" s="351" t="s">
        <v>31</v>
      </c>
      <c r="E47" s="351"/>
      <c r="F47" s="351"/>
      <c r="G47" s="333">
        <f t="shared" si="0"/>
        <v>0.5916666666666666</v>
      </c>
      <c r="H47" s="334"/>
      <c r="I47" s="334"/>
      <c r="J47" s="335"/>
      <c r="K47" s="188" t="str">
        <f>C18</f>
        <v>A3</v>
      </c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42" t="s">
        <v>32</v>
      </c>
      <c r="AG47" s="189" t="str">
        <f>C20</f>
        <v>A5</v>
      </c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221"/>
      <c r="BB47" s="254"/>
      <c r="BC47" s="255"/>
      <c r="BD47" s="255"/>
      <c r="BE47" s="256"/>
      <c r="BF47" s="256"/>
      <c r="BG47" s="129"/>
      <c r="BH47" s="82"/>
    </row>
    <row r="48" spans="2:60" s="1" customFormat="1" ht="18" customHeight="1">
      <c r="B48" s="356">
        <v>23</v>
      </c>
      <c r="C48" s="357"/>
      <c r="D48" s="350" t="s">
        <v>33</v>
      </c>
      <c r="E48" s="350"/>
      <c r="F48" s="350"/>
      <c r="G48" s="345">
        <f t="shared" si="0"/>
        <v>0.5999999999999999</v>
      </c>
      <c r="H48" s="346"/>
      <c r="I48" s="346"/>
      <c r="J48" s="347"/>
      <c r="K48" s="186" t="str">
        <f>Z18</f>
        <v>B3</v>
      </c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50" t="s">
        <v>32</v>
      </c>
      <c r="AG48" s="187" t="str">
        <f>Z20</f>
        <v>B5</v>
      </c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284"/>
      <c r="BB48" s="319"/>
      <c r="BC48" s="320"/>
      <c r="BD48" s="320"/>
      <c r="BE48" s="338"/>
      <c r="BF48" s="338"/>
      <c r="BG48" s="129"/>
      <c r="BH48" s="82"/>
    </row>
    <row r="49" spans="2:60" s="1" customFormat="1" ht="18" customHeight="1" thickBot="1">
      <c r="B49" s="354">
        <v>24</v>
      </c>
      <c r="C49" s="355"/>
      <c r="D49" s="349" t="s">
        <v>34</v>
      </c>
      <c r="E49" s="349"/>
      <c r="F49" s="349"/>
      <c r="G49" s="342">
        <f t="shared" si="0"/>
        <v>0.6083333333333332</v>
      </c>
      <c r="H49" s="343"/>
      <c r="I49" s="343"/>
      <c r="J49" s="344"/>
      <c r="K49" s="184" t="str">
        <f>AW18</f>
        <v>C3</v>
      </c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54" t="s">
        <v>32</v>
      </c>
      <c r="AG49" s="185" t="str">
        <f>AW20</f>
        <v>C5</v>
      </c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220"/>
      <c r="BB49" s="317"/>
      <c r="BC49" s="318"/>
      <c r="BD49" s="318"/>
      <c r="BE49" s="205"/>
      <c r="BF49" s="205"/>
      <c r="BG49" s="129"/>
      <c r="BH49" s="82"/>
    </row>
    <row r="50" spans="2:60" s="1" customFormat="1" ht="18" customHeight="1">
      <c r="B50" s="352">
        <v>25</v>
      </c>
      <c r="C50" s="353"/>
      <c r="D50" s="351" t="s">
        <v>31</v>
      </c>
      <c r="E50" s="351"/>
      <c r="F50" s="351"/>
      <c r="G50" s="333">
        <f t="shared" si="0"/>
        <v>0.6166666666666665</v>
      </c>
      <c r="H50" s="334"/>
      <c r="I50" s="334"/>
      <c r="J50" s="335"/>
      <c r="K50" s="188" t="str">
        <f>C19</f>
        <v>A4</v>
      </c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42" t="s">
        <v>32</v>
      </c>
      <c r="AG50" s="189" t="str">
        <f>C16</f>
        <v>A1</v>
      </c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221"/>
      <c r="BB50" s="254"/>
      <c r="BC50" s="255"/>
      <c r="BD50" s="255"/>
      <c r="BE50" s="256"/>
      <c r="BF50" s="256"/>
      <c r="BG50" s="129"/>
      <c r="BH50" s="82"/>
    </row>
    <row r="51" spans="2:60" s="1" customFormat="1" ht="18" customHeight="1">
      <c r="B51" s="356">
        <v>26</v>
      </c>
      <c r="C51" s="357"/>
      <c r="D51" s="350" t="s">
        <v>33</v>
      </c>
      <c r="E51" s="350"/>
      <c r="F51" s="350"/>
      <c r="G51" s="345">
        <f t="shared" si="0"/>
        <v>0.6249999999999998</v>
      </c>
      <c r="H51" s="346"/>
      <c r="I51" s="346"/>
      <c r="J51" s="347"/>
      <c r="K51" s="186" t="str">
        <f>Z19</f>
        <v>B4</v>
      </c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50" t="s">
        <v>32</v>
      </c>
      <c r="AG51" s="187" t="str">
        <f>Z16</f>
        <v>B1</v>
      </c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284"/>
      <c r="BB51" s="319"/>
      <c r="BC51" s="320"/>
      <c r="BD51" s="320"/>
      <c r="BE51" s="338"/>
      <c r="BF51" s="338"/>
      <c r="BG51" s="129"/>
      <c r="BH51" s="82"/>
    </row>
    <row r="52" spans="2:60" s="1" customFormat="1" ht="18" customHeight="1" thickBot="1">
      <c r="B52" s="354">
        <v>27</v>
      </c>
      <c r="C52" s="355"/>
      <c r="D52" s="349" t="s">
        <v>34</v>
      </c>
      <c r="E52" s="349"/>
      <c r="F52" s="349"/>
      <c r="G52" s="342">
        <f t="shared" si="0"/>
        <v>0.6333333333333331</v>
      </c>
      <c r="H52" s="343"/>
      <c r="I52" s="343"/>
      <c r="J52" s="344"/>
      <c r="K52" s="184" t="str">
        <f>AW19</f>
        <v>C4</v>
      </c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54" t="s">
        <v>32</v>
      </c>
      <c r="AG52" s="185" t="str">
        <f>AW16</f>
        <v>C1</v>
      </c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220"/>
      <c r="BB52" s="317"/>
      <c r="BC52" s="318"/>
      <c r="BD52" s="318"/>
      <c r="BE52" s="205"/>
      <c r="BF52" s="205"/>
      <c r="BG52" s="129"/>
      <c r="BH52" s="82"/>
    </row>
    <row r="53" spans="2:60" s="1" customFormat="1" ht="18" customHeight="1">
      <c r="B53" s="352">
        <v>28</v>
      </c>
      <c r="C53" s="353"/>
      <c r="D53" s="351" t="s">
        <v>31</v>
      </c>
      <c r="E53" s="351"/>
      <c r="F53" s="351"/>
      <c r="G53" s="333">
        <f t="shared" si="0"/>
        <v>0.6416666666666664</v>
      </c>
      <c r="H53" s="334"/>
      <c r="I53" s="334"/>
      <c r="J53" s="335"/>
      <c r="K53" s="188" t="str">
        <f>C20</f>
        <v>A5</v>
      </c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42" t="s">
        <v>32</v>
      </c>
      <c r="AG53" s="189" t="str">
        <f>C17</f>
        <v>A2</v>
      </c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221"/>
      <c r="BB53" s="254"/>
      <c r="BC53" s="255"/>
      <c r="BD53" s="255"/>
      <c r="BE53" s="256"/>
      <c r="BF53" s="256"/>
      <c r="BG53" s="129"/>
      <c r="BH53" s="82"/>
    </row>
    <row r="54" spans="2:60" s="1" customFormat="1" ht="18" customHeight="1">
      <c r="B54" s="356">
        <v>29</v>
      </c>
      <c r="C54" s="357"/>
      <c r="D54" s="350" t="s">
        <v>33</v>
      </c>
      <c r="E54" s="350"/>
      <c r="F54" s="350"/>
      <c r="G54" s="345">
        <f t="shared" si="0"/>
        <v>0.6499999999999997</v>
      </c>
      <c r="H54" s="346"/>
      <c r="I54" s="346"/>
      <c r="J54" s="347"/>
      <c r="K54" s="186" t="str">
        <f>Z20</f>
        <v>B5</v>
      </c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50" t="s">
        <v>32</v>
      </c>
      <c r="AG54" s="187" t="str">
        <f>Z17</f>
        <v>B2</v>
      </c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284"/>
      <c r="BB54" s="319"/>
      <c r="BC54" s="320"/>
      <c r="BD54" s="320"/>
      <c r="BE54" s="338"/>
      <c r="BF54" s="338"/>
      <c r="BG54" s="129"/>
      <c r="BH54" s="82"/>
    </row>
    <row r="55" spans="2:60" s="1" customFormat="1" ht="18" customHeight="1" thickBot="1">
      <c r="B55" s="354">
        <v>30</v>
      </c>
      <c r="C55" s="355"/>
      <c r="D55" s="349" t="s">
        <v>34</v>
      </c>
      <c r="E55" s="349"/>
      <c r="F55" s="349"/>
      <c r="G55" s="342">
        <f>G54+TEXT($U$10*($X$10/1440)+($AI$10/1440)+($AW$10/1440),"hh:mm")</f>
        <v>0.658333333333333</v>
      </c>
      <c r="H55" s="343"/>
      <c r="I55" s="343"/>
      <c r="J55" s="344"/>
      <c r="K55" s="184" t="str">
        <f>AW20</f>
        <v>C5</v>
      </c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54" t="s">
        <v>32</v>
      </c>
      <c r="AG55" s="185" t="str">
        <f>AW17</f>
        <v>C2</v>
      </c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220"/>
      <c r="BB55" s="317"/>
      <c r="BC55" s="318"/>
      <c r="BD55" s="318"/>
      <c r="BE55" s="205"/>
      <c r="BF55" s="205"/>
      <c r="BG55" s="129"/>
      <c r="BH55" s="82"/>
    </row>
    <row r="56" spans="2:60" s="1" customFormat="1" ht="18" customHeight="1">
      <c r="B56" s="60"/>
      <c r="C56" s="60"/>
      <c r="D56" s="60"/>
      <c r="E56" s="60"/>
      <c r="F56" s="60"/>
      <c r="G56" s="60"/>
      <c r="H56" s="60"/>
      <c r="I56" s="60"/>
      <c r="J56" s="61"/>
      <c r="K56" s="61"/>
      <c r="L56" s="61"/>
      <c r="M56" s="61"/>
      <c r="N56" s="61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3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3"/>
      <c r="AX56" s="63"/>
      <c r="AY56" s="64"/>
      <c r="AZ56" s="64"/>
      <c r="BA56" s="63"/>
      <c r="BB56" s="63"/>
      <c r="BC56" s="63"/>
      <c r="BD56" s="35"/>
      <c r="BE56" s="4"/>
      <c r="BF56" s="65"/>
      <c r="BG56" s="65"/>
      <c r="BH56" s="65"/>
    </row>
    <row r="57" spans="91:151" s="1" customFormat="1" ht="18" customHeight="1" thickBot="1">
      <c r="CM57" s="6"/>
      <c r="CN57" s="6"/>
      <c r="CO57" s="5"/>
      <c r="CP57" s="3"/>
      <c r="CQ57" s="3"/>
      <c r="CR57" s="4"/>
      <c r="CS57" s="4"/>
      <c r="CT57" s="4"/>
      <c r="CU57" s="4"/>
      <c r="CV57" s="4"/>
      <c r="CW57" s="77"/>
      <c r="CX57" s="78"/>
      <c r="CY57" s="36"/>
      <c r="CZ57" s="36"/>
      <c r="DA57" s="46"/>
      <c r="DB57" s="40"/>
      <c r="DC57" s="40"/>
      <c r="DD57" s="40"/>
      <c r="DE57" s="40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</row>
    <row r="58" spans="2:118" s="1" customFormat="1" ht="18" customHeight="1">
      <c r="B58" s="66"/>
      <c r="C58" s="66"/>
      <c r="D58" s="66"/>
      <c r="E58" s="66"/>
      <c r="F58" s="66"/>
      <c r="G58" s="66"/>
      <c r="H58" s="66"/>
      <c r="J58" s="32" t="s">
        <v>86</v>
      </c>
      <c r="AG58" s="488" t="str">
        <f>L66</f>
        <v>A1</v>
      </c>
      <c r="AH58" s="321"/>
      <c r="AI58" s="321"/>
      <c r="AJ58" s="321" t="str">
        <f>L67</f>
        <v>A2</v>
      </c>
      <c r="AK58" s="321"/>
      <c r="AL58" s="321"/>
      <c r="AM58" s="321" t="str">
        <f>L68</f>
        <v>A3</v>
      </c>
      <c r="AN58" s="321"/>
      <c r="AO58" s="321"/>
      <c r="AP58" s="321" t="str">
        <f>L69</f>
        <v>A4</v>
      </c>
      <c r="AQ58" s="321"/>
      <c r="AR58" s="321"/>
      <c r="AS58" s="321" t="str">
        <f>L70</f>
        <v>A5</v>
      </c>
      <c r="AT58" s="321"/>
      <c r="AU58" s="339"/>
      <c r="BD58" s="2"/>
      <c r="BE58" s="2"/>
      <c r="BF58" s="3"/>
      <c r="BG58" s="3"/>
      <c r="BH58" s="3"/>
      <c r="BI58" s="3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6"/>
      <c r="BU58" s="6"/>
      <c r="BV58" s="6"/>
      <c r="BW58" s="5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</row>
    <row r="59" spans="1:71" ht="18" customHeight="1">
      <c r="A59" s="1"/>
      <c r="B59" s="66"/>
      <c r="C59" s="66"/>
      <c r="D59" s="66"/>
      <c r="E59" s="66"/>
      <c r="F59" s="66"/>
      <c r="G59" s="66"/>
      <c r="H59" s="66"/>
      <c r="I59" s="1"/>
      <c r="J59" s="3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489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40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3"/>
      <c r="BG59" s="3"/>
      <c r="BH59" s="3"/>
      <c r="BI59" s="3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1:71" ht="18" customHeight="1">
      <c r="A60" s="1"/>
      <c r="B60" s="66"/>
      <c r="C60" s="66"/>
      <c r="D60" s="66"/>
      <c r="E60" s="66"/>
      <c r="F60" s="66"/>
      <c r="G60" s="66"/>
      <c r="H60" s="66"/>
      <c r="I60" s="1"/>
      <c r="J60" s="3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489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40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3"/>
      <c r="BG60" s="3"/>
      <c r="BH60" s="3"/>
      <c r="BI60" s="3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1:71" ht="18" customHeight="1">
      <c r="A61" s="1"/>
      <c r="B61" s="66"/>
      <c r="C61" s="66"/>
      <c r="D61" s="66"/>
      <c r="E61" s="66"/>
      <c r="F61" s="66"/>
      <c r="G61" s="66"/>
      <c r="H61" s="66"/>
      <c r="I61" s="1"/>
      <c r="J61" s="3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489"/>
      <c r="AH61" s="322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40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3"/>
      <c r="BG61" s="3"/>
      <c r="BH61" s="3"/>
      <c r="BI61" s="3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1:71" ht="18" customHeight="1">
      <c r="A62" s="1"/>
      <c r="B62" s="66"/>
      <c r="C62" s="66"/>
      <c r="D62" s="66"/>
      <c r="E62" s="66"/>
      <c r="F62" s="66"/>
      <c r="G62" s="66"/>
      <c r="H62" s="66"/>
      <c r="I62" s="1"/>
      <c r="J62" s="3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489"/>
      <c r="AH62" s="322"/>
      <c r="AI62" s="322"/>
      <c r="AJ62" s="322"/>
      <c r="AK62" s="322"/>
      <c r="AL62" s="322"/>
      <c r="AM62" s="322"/>
      <c r="AN62" s="322"/>
      <c r="AO62" s="322"/>
      <c r="AP62" s="322"/>
      <c r="AQ62" s="322"/>
      <c r="AR62" s="322"/>
      <c r="AS62" s="322"/>
      <c r="AT62" s="322"/>
      <c r="AU62" s="340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3"/>
      <c r="BG62" s="3"/>
      <c r="BH62" s="3"/>
      <c r="BI62" s="3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pans="1:71" ht="18" customHeight="1">
      <c r="A63" s="1"/>
      <c r="B63" s="66"/>
      <c r="C63" s="66"/>
      <c r="D63" s="66"/>
      <c r="E63" s="66"/>
      <c r="F63" s="66"/>
      <c r="G63" s="66"/>
      <c r="H63" s="66"/>
      <c r="I63" s="1"/>
      <c r="J63" s="3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489"/>
      <c r="AH63" s="322"/>
      <c r="AI63" s="322"/>
      <c r="AJ63" s="322"/>
      <c r="AK63" s="322"/>
      <c r="AL63" s="322"/>
      <c r="AM63" s="322"/>
      <c r="AN63" s="322"/>
      <c r="AO63" s="322"/>
      <c r="AP63" s="322"/>
      <c r="AQ63" s="322"/>
      <c r="AR63" s="322"/>
      <c r="AS63" s="322"/>
      <c r="AT63" s="322"/>
      <c r="AU63" s="340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3"/>
      <c r="BG63" s="3"/>
      <c r="BH63" s="3"/>
      <c r="BI63" s="3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pans="1:71" ht="18" customHeight="1" thickBot="1">
      <c r="A64" s="1"/>
      <c r="B64" s="348" t="s">
        <v>35</v>
      </c>
      <c r="C64" s="348"/>
      <c r="D64" s="348"/>
      <c r="E64" s="348"/>
      <c r="F64" s="348"/>
      <c r="G64" s="348"/>
      <c r="H64" s="34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489"/>
      <c r="AH64" s="322"/>
      <c r="AI64" s="322"/>
      <c r="AJ64" s="322"/>
      <c r="AK64" s="322"/>
      <c r="AL64" s="322"/>
      <c r="AM64" s="322"/>
      <c r="AN64" s="322"/>
      <c r="AO64" s="322"/>
      <c r="AP64" s="322"/>
      <c r="AQ64" s="322"/>
      <c r="AR64" s="322"/>
      <c r="AS64" s="322"/>
      <c r="AT64" s="322"/>
      <c r="AU64" s="340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3"/>
      <c r="BG64" s="3"/>
      <c r="BH64" s="3"/>
      <c r="BI64" s="3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pans="1:71" ht="18" customHeight="1" thickBot="1">
      <c r="A65" s="67"/>
      <c r="B65" s="316" t="s">
        <v>36</v>
      </c>
      <c r="C65" s="316"/>
      <c r="D65" s="316"/>
      <c r="E65" s="316"/>
      <c r="F65" s="316" t="s">
        <v>37</v>
      </c>
      <c r="G65" s="316"/>
      <c r="H65" s="316"/>
      <c r="I65" s="67"/>
      <c r="J65" s="411" t="str">
        <f>IF(' '!M10=0,C15,IF(' '!C10&lt;&gt;' '!M10,"es liegen nicht alle Ergebnisse vor",C15))</f>
        <v>Gruppe A</v>
      </c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  <c r="AD65" s="412"/>
      <c r="AE65" s="412"/>
      <c r="AF65" s="412"/>
      <c r="AG65" s="490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41"/>
      <c r="AV65" s="331" t="s">
        <v>38</v>
      </c>
      <c r="AW65" s="331"/>
      <c r="AX65" s="332"/>
      <c r="AY65" s="292" t="s">
        <v>39</v>
      </c>
      <c r="AZ65" s="331"/>
      <c r="BA65" s="332"/>
      <c r="BB65" s="292" t="s">
        <v>40</v>
      </c>
      <c r="BC65" s="331"/>
      <c r="BD65" s="332"/>
      <c r="BE65" s="292" t="s">
        <v>41</v>
      </c>
      <c r="BF65" s="331"/>
      <c r="BG65" s="332"/>
      <c r="BH65" s="286" t="s">
        <v>42</v>
      </c>
      <c r="BI65" s="286"/>
      <c r="BJ65" s="286"/>
      <c r="BK65" s="286"/>
      <c r="BL65" s="286"/>
      <c r="BM65" s="286" t="s">
        <v>43</v>
      </c>
      <c r="BN65" s="286"/>
      <c r="BO65" s="292"/>
      <c r="BP65" s="286" t="s">
        <v>44</v>
      </c>
      <c r="BQ65" s="286"/>
      <c r="BR65" s="287"/>
      <c r="BS65" s="67"/>
    </row>
    <row r="66" spans="1:71" ht="18" customHeight="1">
      <c r="A66" s="1"/>
      <c r="B66" s="214"/>
      <c r="C66" s="214"/>
      <c r="D66" s="214"/>
      <c r="E66" s="214"/>
      <c r="F66" s="214"/>
      <c r="G66" s="214"/>
      <c r="H66" s="214"/>
      <c r="I66" s="1"/>
      <c r="J66" s="156">
        <f>IF(' '!$M$10=0,"",1)</f>
      </c>
      <c r="K66" s="180"/>
      <c r="L66" s="159" t="str">
        <f>IF(' '!$M$10=0,C16,VLOOKUP(' '!C5,' '!$D$5:$P$9,4,0))</f>
        <v>A1</v>
      </c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401"/>
      <c r="AH66" s="401"/>
      <c r="AI66" s="402"/>
      <c r="AJ66" s="174">
        <f>IF(AND(L66&amp;$AJ$58=VLOOKUP(L66&amp;$AJ$58,' '!$AC$4:$AG$63,1,0),VLOOKUP(L66&amp;$AJ$58,' '!$AC$4:$AG$63,4,0)&lt;&gt;""),VLOOKUP(L66&amp;$AJ$58,' '!$AC$4:$AG$63,4,0),VLOOKUP(L66&amp;$AJ$58,' '!$AC$4:$AG$63,5,0))</f>
      </c>
      <c r="AK66" s="175"/>
      <c r="AL66" s="176"/>
      <c r="AM66" s="174">
        <f>IF(AND(L66&amp;$AM$58=VLOOKUP(L66&amp;$AM$58,' '!$AC$4:$AG$63,1,0),VLOOKUP(L66&amp;$AM$58,' '!$AC$4:$AG$63,4,0)&lt;&gt;""),VLOOKUP(L66&amp;$AM$58,' '!$AC$4:$AG$63,4,0),VLOOKUP(L66&amp;$AM$58,' '!$AC$4:$AG$63,5,0))</f>
      </c>
      <c r="AN66" s="175"/>
      <c r="AO66" s="176"/>
      <c r="AP66" s="174">
        <f>IF(AND(L66&amp;$AP$58=VLOOKUP(L66&amp;$AP$58,' '!$AC$4:$AG$63,1,0),VLOOKUP(L66&amp;$AP$58,' '!$AC$4:$AG$63,4,0)&lt;&gt;""),VLOOKUP(L66&amp;$AP$58,' '!$AC$4:$AG$63,4,0),VLOOKUP(L66&amp;$AP$58,' '!$AC$4:$AG$63,5,0))</f>
      </c>
      <c r="AQ66" s="175"/>
      <c r="AR66" s="176"/>
      <c r="AS66" s="169">
        <f>IF(AND(L66&amp;$AS$58=VLOOKUP(L66&amp;$AS$58,' '!$AC$4:$AG$63,1,0),VLOOKUP(L66&amp;$AS$58,' '!$AC$4:$AG$63,4,0)&lt;&gt;""),VLOOKUP(L66&amp;$AS$58,' '!$AC$4:$AG$63,4,0),VLOOKUP(L66&amp;$AS$58,' '!$AC$4:$AG$63,5,0))</f>
      </c>
      <c r="AT66" s="170"/>
      <c r="AU66" s="170"/>
      <c r="AV66" s="336">
        <f>IF(' '!$M$10=0,"",VLOOKUP(' '!C5,' '!$D$5:$P$9,10,0))</f>
      </c>
      <c r="AW66" s="336"/>
      <c r="AX66" s="337"/>
      <c r="AY66" s="309">
        <f>IF(' '!$M$10=0,"",VLOOKUP(' '!C5,' '!$D$5:$P$9,11,0))</f>
      </c>
      <c r="AZ66" s="309"/>
      <c r="BA66" s="309"/>
      <c r="BB66" s="309">
        <f>IF(' '!$M$10=0,"",VLOOKUP(' '!C5,' '!$D$5:$P$9,12,0))</f>
      </c>
      <c r="BC66" s="309"/>
      <c r="BD66" s="309"/>
      <c r="BE66" s="309">
        <f>IF(' '!$M$10=0,"",VLOOKUP(' '!C5,' '!$D$5:$P$9,13,0))</f>
      </c>
      <c r="BF66" s="309"/>
      <c r="BG66" s="309"/>
      <c r="BH66" s="309">
        <f>IF(' '!$M$10=0,"",VLOOKUP(' '!C5,' '!$D$5:$P$9,5,0))</f>
      </c>
      <c r="BI66" s="310"/>
      <c r="BJ66" s="76">
        <f>IF(' '!$M$10=0,"",":")</f>
      </c>
      <c r="BK66" s="301">
        <f>IF(' '!$M$10=0,"",VLOOKUP(' '!C5,' '!$D$5:$P$9,6,0))</f>
      </c>
      <c r="BL66" s="288"/>
      <c r="BM66" s="293">
        <f>IF(' '!$M$10=0,"",BH66-BK66)</f>
      </c>
      <c r="BN66" s="293"/>
      <c r="BO66" s="294"/>
      <c r="BP66" s="288">
        <f>IF(' '!$M$10=0,"",VLOOKUP(' '!C5,' '!$D$5:$P$9,7,0))</f>
      </c>
      <c r="BQ66" s="288"/>
      <c r="BR66" s="289"/>
      <c r="BS66" s="1"/>
    </row>
    <row r="67" spans="1:71" ht="18" customHeight="1">
      <c r="A67" s="1"/>
      <c r="B67" s="214"/>
      <c r="C67" s="214"/>
      <c r="D67" s="214"/>
      <c r="E67" s="214"/>
      <c r="F67" s="214"/>
      <c r="G67" s="214"/>
      <c r="H67" s="214"/>
      <c r="I67" s="1"/>
      <c r="J67" s="162">
        <f>IF(' '!$M$10=0,"",IF(VLOOKUP(' '!C6,' '!$D$5:$F$9,3,0)=MAX(J$66:J66),"",' '!C6))</f>
      </c>
      <c r="K67" s="158"/>
      <c r="L67" s="208" t="str">
        <f>IF(' '!$M$10=0,C17,VLOOKUP(' '!C6,' '!$D$5:$P$9,4,0))</f>
        <v>A2</v>
      </c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161">
        <f>IF(AND(L67&amp;$AG$58=VLOOKUP(L67&amp;$AG$58,' '!$AC$4:$AG$63,1,0),VLOOKUP(L67&amp;$AG$58,' '!$AC$4:$AG$63,4,0)&lt;&gt;""),VLOOKUP(L67&amp;$AG$58,' '!$AC$4:$AG$63,4,0),VLOOKUP(L67&amp;$AG$58,' '!$AC$4:$AG$63,5,0))</f>
      </c>
      <c r="AH67" s="161"/>
      <c r="AI67" s="246"/>
      <c r="AJ67" s="171"/>
      <c r="AK67" s="172"/>
      <c r="AL67" s="173"/>
      <c r="AM67" s="177">
        <f>IF(AND(L67&amp;$AM$58=VLOOKUP(L67&amp;$AM$58,' '!$AC$4:$AG$63,1,0),VLOOKUP(L67&amp;$AM$58,' '!$AC$4:$AG$63,4,0)&lt;&gt;""),VLOOKUP(L67&amp;$AM$58,' '!$AC$4:$AG$63,4,0),VLOOKUP(L67&amp;$AM$58,' '!$AC$4:$AG$63,5,0))</f>
      </c>
      <c r="AN67" s="178"/>
      <c r="AO67" s="179"/>
      <c r="AP67" s="177">
        <f>IF(AND(L67&amp;$AP$58=VLOOKUP(L67&amp;$AP$58,' '!$AC$4:$AG$63,1,0),VLOOKUP(L67&amp;$AP$58,' '!$AC$4:$AG$63,4,0)&lt;&gt;""),VLOOKUP(L67&amp;$AP$58,' '!$AC$4:$AG$63,4,0),VLOOKUP(L67&amp;$AP$58,' '!$AC$4:$AG$63,5,0))</f>
      </c>
      <c r="AQ67" s="178"/>
      <c r="AR67" s="179"/>
      <c r="AS67" s="160">
        <f>IF(AND(L67&amp;$AS$58=VLOOKUP(L67&amp;$AS$58,' '!$AC$4:$AG$63,1,0),VLOOKUP(L67&amp;$AS$58,' '!$AC$4:$AG$63,4,0)&lt;&gt;""),VLOOKUP(L67&amp;$AS$58,' '!$AC$4:$AG$63,4,0),VLOOKUP(L67&amp;$AS$58,' '!$AC$4:$AG$63,5,0))</f>
      </c>
      <c r="AT67" s="161"/>
      <c r="AU67" s="161"/>
      <c r="AV67" s="269">
        <f>IF(' '!$M$10=0,"",VLOOKUP(' '!C6,' '!$D$5:$P$9,10,0))</f>
      </c>
      <c r="AW67" s="269"/>
      <c r="AX67" s="270"/>
      <c r="AY67" s="240">
        <f>IF(' '!$M$10=0,"",VLOOKUP(' '!C6,' '!$D$5:$P$9,11,0))</f>
      </c>
      <c r="AZ67" s="240"/>
      <c r="BA67" s="240"/>
      <c r="BB67" s="240">
        <f>IF(' '!$M$10=0,"",VLOOKUP(' '!C6,' '!$D$5:$P$9,12,0))</f>
      </c>
      <c r="BC67" s="240"/>
      <c r="BD67" s="240"/>
      <c r="BE67" s="240">
        <f>IF(' '!$M$10=0,"",VLOOKUP(' '!C6,' '!$D$5:$P$9,13,0))</f>
      </c>
      <c r="BF67" s="240"/>
      <c r="BG67" s="240"/>
      <c r="BH67" s="240">
        <f>IF(' '!$M$10=0,"",VLOOKUP(' '!C6,' '!$D$5:$P$9,5,0))</f>
      </c>
      <c r="BI67" s="298"/>
      <c r="BJ67" s="79">
        <f>IF(' '!$M$10=0,"",":")</f>
      </c>
      <c r="BK67" s="295">
        <f>IF(' '!$M$10=0,"",VLOOKUP(' '!C6,' '!$D$5:$P$9,6,0))</f>
      </c>
      <c r="BL67" s="240"/>
      <c r="BM67" s="281">
        <f>IF(' '!$M$10=0,"",BH67-BK67)</f>
      </c>
      <c r="BN67" s="281"/>
      <c r="BO67" s="282"/>
      <c r="BP67" s="240">
        <f>IF(' '!$M$10=0,"",VLOOKUP(' '!C6,' '!$D$5:$P$9,7,0))</f>
      </c>
      <c r="BQ67" s="240"/>
      <c r="BR67" s="285"/>
      <c r="BS67" s="1"/>
    </row>
    <row r="68" spans="1:71" ht="18" customHeight="1">
      <c r="A68" s="1"/>
      <c r="B68" s="214"/>
      <c r="C68" s="214"/>
      <c r="D68" s="214"/>
      <c r="E68" s="214"/>
      <c r="F68" s="214"/>
      <c r="G68" s="214"/>
      <c r="H68" s="214"/>
      <c r="I68" s="1"/>
      <c r="J68" s="162">
        <f>IF(' '!$M$10=0,"",IF(VLOOKUP(' '!C7,' '!$D$5:$F$9,3,0)=MAX(J$66:J67),"",' '!C7))</f>
      </c>
      <c r="K68" s="158"/>
      <c r="L68" s="208" t="str">
        <f>IF(' '!$M$10=0,C18,VLOOKUP(' '!C7,' '!$D$5:$P$9,4,0))</f>
        <v>A3</v>
      </c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161">
        <f>IF(AND(L68&amp;$AG$58=VLOOKUP(L68&amp;$AG$58,' '!$AC$4:$AG$63,1,0),VLOOKUP(L68&amp;$AG$58,' '!$AC$4:$AG$63,4,0)&lt;&gt;""),VLOOKUP(L68&amp;$AG$58,' '!$AC$4:$AG$63,4,0),VLOOKUP(L68&amp;$AG$58,' '!$AC$4:$AG$63,5,0))</f>
      </c>
      <c r="AH68" s="161"/>
      <c r="AI68" s="246"/>
      <c r="AJ68" s="177">
        <f>IF(AND(L68&amp;$AJ$58=VLOOKUP(L68&amp;$AJ$58,' '!$AC$4:$AG$63,1,0),VLOOKUP(L68&amp;$AJ$58,' '!$AC$4:$AG$63,4,0)&lt;&gt;""),VLOOKUP(L68&amp;$AJ$58,' '!$AC$4:$AG$63,4,0),VLOOKUP(L68&amp;$AJ$58,' '!$AC$4:$AG$63,5,0))</f>
      </c>
      <c r="AK68" s="178"/>
      <c r="AL68" s="179"/>
      <c r="AM68" s="171"/>
      <c r="AN68" s="172"/>
      <c r="AO68" s="173"/>
      <c r="AP68" s="177">
        <f>IF(AND(L68&amp;$AP$58=VLOOKUP(L68&amp;$AP$58,' '!$AC$4:$AG$63,1,0),VLOOKUP(L68&amp;$AP$58,' '!$AC$4:$AG$63,4,0)&lt;&gt;""),VLOOKUP(L68&amp;$AP$58,' '!$AC$4:$AG$63,4,0),VLOOKUP(L68&amp;$AP$58,' '!$AC$4:$AG$63,5,0))</f>
      </c>
      <c r="AQ68" s="178"/>
      <c r="AR68" s="179"/>
      <c r="AS68" s="160">
        <f>IF(AND(L68&amp;$AS$58=VLOOKUP(L68&amp;$AS$58,' '!$AC$4:$AG$63,1,0),VLOOKUP(L68&amp;$AS$58,' '!$AC$4:$AG$63,4,0)&lt;&gt;""),VLOOKUP(L68&amp;$AS$58,' '!$AC$4:$AG$63,4,0),VLOOKUP(L68&amp;$AS$58,' '!$AC$4:$AG$63,5,0))</f>
      </c>
      <c r="AT68" s="161"/>
      <c r="AU68" s="161"/>
      <c r="AV68" s="269">
        <f>IF(' '!$M$10=0,"",VLOOKUP(' '!C7,' '!$D$5:$P$9,10,0))</f>
      </c>
      <c r="AW68" s="269"/>
      <c r="AX68" s="270"/>
      <c r="AY68" s="240">
        <f>IF(' '!$M$10=0,"",VLOOKUP(' '!C7,' '!$D$5:$P$9,11,0))</f>
      </c>
      <c r="AZ68" s="240"/>
      <c r="BA68" s="240"/>
      <c r="BB68" s="240">
        <f>IF(' '!$M$10=0,"",VLOOKUP(' '!C7,' '!$D$5:$P$9,12,0))</f>
      </c>
      <c r="BC68" s="240"/>
      <c r="BD68" s="240"/>
      <c r="BE68" s="240">
        <f>IF(' '!$M$10=0,"",VLOOKUP(' '!C7,' '!$D$5:$P$9,13,0))</f>
      </c>
      <c r="BF68" s="240"/>
      <c r="BG68" s="240"/>
      <c r="BH68" s="240">
        <f>IF(' '!$M$10=0,"",VLOOKUP(' '!C7,' '!$D$5:$P$9,5,0))</f>
      </c>
      <c r="BI68" s="298"/>
      <c r="BJ68" s="79">
        <f>IF(' '!$M$10=0,"",":")</f>
      </c>
      <c r="BK68" s="295">
        <f>IF(' '!$M$10=0,"",VLOOKUP(' '!C7,' '!$D$5:$P$9,6,0))</f>
      </c>
      <c r="BL68" s="240"/>
      <c r="BM68" s="281">
        <f>IF(' '!$M$10=0,"",BH68-BK68)</f>
      </c>
      <c r="BN68" s="281"/>
      <c r="BO68" s="282"/>
      <c r="BP68" s="240">
        <f>IF(' '!$M$10=0,"",VLOOKUP(' '!C7,' '!$D$5:$P$9,7,0))</f>
      </c>
      <c r="BQ68" s="240"/>
      <c r="BR68" s="285"/>
      <c r="BS68" s="1"/>
    </row>
    <row r="69" spans="1:71" ht="18" customHeight="1">
      <c r="A69" s="1"/>
      <c r="B69" s="214"/>
      <c r="C69" s="214"/>
      <c r="D69" s="214"/>
      <c r="E69" s="214"/>
      <c r="F69" s="214"/>
      <c r="G69" s="214"/>
      <c r="H69" s="214"/>
      <c r="I69" s="1"/>
      <c r="J69" s="162">
        <f>IF(' '!$M$10=0,"",IF(VLOOKUP(' '!C8,' '!$D$5:$F$9,3,0)=MAX(J$66:J68),"",' '!C8))</f>
      </c>
      <c r="K69" s="158"/>
      <c r="L69" s="208" t="str">
        <f>IF(' '!$M$10=0,C19,VLOOKUP(' '!C8,' '!$D$5:$P$9,4,0))</f>
        <v>A4</v>
      </c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161">
        <f>IF(AND(L69&amp;$AG$58=VLOOKUP(L69&amp;$AG$58,' '!$AC$4:$AG$63,1,0),VLOOKUP(L69&amp;$AG$58,' '!$AC$4:$AG$63,4,0)&lt;&gt;""),VLOOKUP(L69&amp;$AG$58,' '!$AC$4:$AG$63,4,0),VLOOKUP(L69&amp;$AG$58,' '!$AC$4:$AG$63,5,0))</f>
      </c>
      <c r="AH69" s="161"/>
      <c r="AI69" s="246"/>
      <c r="AJ69" s="177">
        <f>IF(AND(L69&amp;$AJ$58=VLOOKUP(L69&amp;$AJ$58,' '!$AC$4:$AG$63,1,0),VLOOKUP(L69&amp;$AJ$58,' '!$AC$4:$AG$63,4,0)&lt;&gt;""),VLOOKUP(L69&amp;$AJ$58,' '!$AC$4:$AG$63,4,0),VLOOKUP(L69&amp;$AJ$58,' '!$AC$4:$AG$63,5,0))</f>
      </c>
      <c r="AK69" s="178"/>
      <c r="AL69" s="179"/>
      <c r="AM69" s="177">
        <f>IF(AND(L69&amp;$AM$58=VLOOKUP(L69&amp;$AM$58,' '!$AC$4:$AG$63,1,0),VLOOKUP(L69&amp;$AM$58,' '!$AC$4:$AG$63,4,0)&lt;&gt;""),VLOOKUP(L69&amp;$AM$58,' '!$AC$4:$AG$63,4,0),VLOOKUP(L69&amp;$AM$58,' '!$AC$4:$AG$63,5,0))</f>
      </c>
      <c r="AN69" s="178"/>
      <c r="AO69" s="179"/>
      <c r="AP69" s="171"/>
      <c r="AQ69" s="172"/>
      <c r="AR69" s="173"/>
      <c r="AS69" s="160">
        <f>IF(AND(L69&amp;$AS$58=VLOOKUP(L69&amp;$AS$58,' '!$AC$4:$AG$63,1,0),VLOOKUP(L69&amp;$AS$58,' '!$AC$4:$AG$63,4,0)&lt;&gt;""),VLOOKUP(L69&amp;$AS$58,' '!$AC$4:$AG$63,4,0),VLOOKUP(L69&amp;$AS$58,' '!$AC$4:$AG$63,5,0))</f>
      </c>
      <c r="AT69" s="161"/>
      <c r="AU69" s="161"/>
      <c r="AV69" s="269">
        <f>IF(' '!$M$10=0,"",VLOOKUP(' '!C8,' '!$D$5:$P$9,10,0))</f>
      </c>
      <c r="AW69" s="269"/>
      <c r="AX69" s="270"/>
      <c r="AY69" s="240">
        <f>IF(' '!$M$10=0,"",VLOOKUP(' '!C8,' '!$D$5:$P$9,11,0))</f>
      </c>
      <c r="AZ69" s="240"/>
      <c r="BA69" s="240"/>
      <c r="BB69" s="240">
        <f>IF(' '!$M$10=0,"",VLOOKUP(' '!C8,' '!$D$5:$P$9,12,0))</f>
      </c>
      <c r="BC69" s="240"/>
      <c r="BD69" s="240"/>
      <c r="BE69" s="240">
        <f>IF(' '!$M$10=0,"",VLOOKUP(' '!C8,' '!$D$5:$P$9,13,0))</f>
      </c>
      <c r="BF69" s="240"/>
      <c r="BG69" s="240"/>
      <c r="BH69" s="240">
        <f>IF(' '!$M$10=0,"",VLOOKUP(' '!C8,' '!$D$5:$P$9,5,0))</f>
      </c>
      <c r="BI69" s="298"/>
      <c r="BJ69" s="79">
        <f>IF(' '!$M$10=0,"",":")</f>
      </c>
      <c r="BK69" s="295">
        <f>IF(' '!$M$10=0,"",VLOOKUP(' '!C8,' '!$D$5:$P$9,6,0))</f>
      </c>
      <c r="BL69" s="240"/>
      <c r="BM69" s="281">
        <f>IF(' '!$M$10=0,"",BH69-BK69)</f>
      </c>
      <c r="BN69" s="281"/>
      <c r="BO69" s="282"/>
      <c r="BP69" s="240">
        <f>IF(' '!$M$10=0,"",VLOOKUP(' '!C8,' '!$D$5:$P$9,7,0))</f>
      </c>
      <c r="BQ69" s="240"/>
      <c r="BR69" s="285"/>
      <c r="BS69" s="1"/>
    </row>
    <row r="70" spans="1:71" ht="18" customHeight="1" thickBot="1">
      <c r="A70" s="1"/>
      <c r="B70" s="214"/>
      <c r="C70" s="214"/>
      <c r="D70" s="214"/>
      <c r="E70" s="214"/>
      <c r="F70" s="214"/>
      <c r="G70" s="214"/>
      <c r="H70" s="214"/>
      <c r="I70" s="1"/>
      <c r="J70" s="212">
        <f>IF(' '!$M$10=0,"",IF(VLOOKUP(' '!C9,' '!$D$5:$F$9,3,0)=MAX(J$66:J69),"",' '!C9))</f>
      </c>
      <c r="K70" s="213"/>
      <c r="L70" s="206" t="str">
        <f>IF(' '!$M$10=0,C20,VLOOKUP(' '!C9,' '!$D$5:$P$9,4,0))</f>
        <v>A5</v>
      </c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44">
        <f>IF(AND(L70&amp;$AG$58=VLOOKUP(L70&amp;$AG$58,' '!$AC$4:$AG$63,1,0),VLOOKUP(L70&amp;$AG$58,' '!$AC$4:$AG$63,4,0)&lt;&gt;""),VLOOKUP(L70&amp;$AG$58,' '!$AC$4:$AG$63,4,0),VLOOKUP(L70&amp;$AG$58,' '!$AC$4:$AG$63,5,0))</f>
      </c>
      <c r="AH70" s="244"/>
      <c r="AI70" s="245"/>
      <c r="AJ70" s="181">
        <f>IF(AND(L70&amp;$AJ$58=VLOOKUP(L70&amp;$AJ$58,' '!$AC$4:$AG$63,1,0),VLOOKUP(L70&amp;$AJ$58,' '!$AC$4:$AG$63,4,0)&lt;&gt;""),VLOOKUP(L70&amp;$AJ$58,' '!$AC$4:$AG$63,4,0),VLOOKUP(L70&amp;$AJ$58,' '!$AC$4:$AG$63,5,0))</f>
      </c>
      <c r="AK70" s="182"/>
      <c r="AL70" s="183"/>
      <c r="AM70" s="181">
        <f>IF(AND(L70&amp;$AM$58=VLOOKUP(L70&amp;$AM$58,' '!$AC$4:$AG$63,1,0),VLOOKUP(L70&amp;$AM$58,' '!$AC$4:$AG$63,4,0)&lt;&gt;""),VLOOKUP(L70&amp;$AM$58,' '!$AC$4:$AG$63,4,0),VLOOKUP(L70&amp;$AM$58,' '!$AC$4:$AG$63,5,0))</f>
      </c>
      <c r="AN70" s="182"/>
      <c r="AO70" s="183"/>
      <c r="AP70" s="181">
        <f>IF(AND(L70&amp;$AP$58=VLOOKUP(L70&amp;$AP$58,' '!$AC$4:$AG$63,1,0),VLOOKUP(L70&amp;$AP$58,' '!$AC$4:$AG$63,4,0)&lt;&gt;""),VLOOKUP(L70&amp;$AP$58,' '!$AC$4:$AG$63,4,0),VLOOKUP(L70&amp;$AP$58,' '!$AC$4:$AG$63,5,0))</f>
      </c>
      <c r="AQ70" s="182"/>
      <c r="AR70" s="183"/>
      <c r="AS70" s="252"/>
      <c r="AT70" s="253"/>
      <c r="AU70" s="253"/>
      <c r="AV70" s="242">
        <f>IF(' '!$M$10=0,"",VLOOKUP(' '!C9,' '!$D$5:$P$9,10,0))</f>
      </c>
      <c r="AW70" s="242"/>
      <c r="AX70" s="243"/>
      <c r="AY70" s="241">
        <f>IF(' '!$M$10=0,"",VLOOKUP(' '!C9,' '!$D$5:$P$9,11,0))</f>
      </c>
      <c r="AZ70" s="241"/>
      <c r="BA70" s="241"/>
      <c r="BB70" s="241">
        <f>IF(' '!$M$10=0,"",VLOOKUP(' '!C9,' '!$D$5:$P$9,12,0))</f>
      </c>
      <c r="BC70" s="241"/>
      <c r="BD70" s="241"/>
      <c r="BE70" s="241">
        <f>IF(' '!$M$10=0,"",VLOOKUP(' '!C9,' '!$D$5:$P$9,13,0))</f>
      </c>
      <c r="BF70" s="241"/>
      <c r="BG70" s="241"/>
      <c r="BH70" s="241">
        <f>IF(' '!$M$10=0,"",VLOOKUP(' '!C9,' '!$D$5:$P$9,5,0))</f>
      </c>
      <c r="BI70" s="283"/>
      <c r="BJ70" s="80">
        <f>IF(' '!$M$10=0,"",":")</f>
      </c>
      <c r="BK70" s="418">
        <f>IF(' '!$M$10=0,"",VLOOKUP(' '!C9,' '!$D$5:$M$9,6,0))</f>
      </c>
      <c r="BL70" s="241"/>
      <c r="BM70" s="312">
        <f>IF(' '!$M$10=0,"",BH70-BK70)</f>
      </c>
      <c r="BN70" s="312"/>
      <c r="BO70" s="313"/>
      <c r="BP70" s="241">
        <f>IF(' '!$M$10=0,"",VLOOKUP(' '!C9,' '!$D$5:$P$9,7,0))</f>
      </c>
      <c r="BQ70" s="241"/>
      <c r="BR70" s="280"/>
      <c r="BS70" s="1"/>
    </row>
    <row r="71" spans="1:71" ht="18" customHeight="1" thickBot="1">
      <c r="A71" s="1"/>
      <c r="B71" s="126"/>
      <c r="C71" s="126"/>
      <c r="D71" s="126"/>
      <c r="E71" s="126"/>
      <c r="F71" s="126"/>
      <c r="G71" s="126"/>
      <c r="H71" s="126"/>
      <c r="I71" s="1"/>
      <c r="J71" s="118"/>
      <c r="K71" s="118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2"/>
      <c r="BN71" s="122"/>
      <c r="BO71" s="122"/>
      <c r="BP71" s="121"/>
      <c r="BQ71" s="121"/>
      <c r="BR71" s="121"/>
      <c r="BS71" s="1"/>
    </row>
    <row r="72" spans="1:71" ht="18" customHeight="1">
      <c r="A72" s="1"/>
      <c r="B72" s="126"/>
      <c r="C72" s="126"/>
      <c r="D72" s="126"/>
      <c r="E72" s="126"/>
      <c r="F72" s="126"/>
      <c r="G72" s="126"/>
      <c r="H72" s="126"/>
      <c r="I72" s="1"/>
      <c r="J72" s="118"/>
      <c r="K72" s="118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485" t="str">
        <f>L80</f>
        <v>B1</v>
      </c>
      <c r="AH72" s="274"/>
      <c r="AI72" s="274"/>
      <c r="AJ72" s="274" t="str">
        <f>L81</f>
        <v>B2</v>
      </c>
      <c r="AK72" s="274"/>
      <c r="AL72" s="274"/>
      <c r="AM72" s="274" t="str">
        <f>L82</f>
        <v>B3</v>
      </c>
      <c r="AN72" s="274"/>
      <c r="AO72" s="274"/>
      <c r="AP72" s="274" t="str">
        <f>L83</f>
        <v>B4</v>
      </c>
      <c r="AQ72" s="274"/>
      <c r="AR72" s="274"/>
      <c r="AS72" s="274" t="str">
        <f>L84</f>
        <v>B5</v>
      </c>
      <c r="AT72" s="274"/>
      <c r="AU72" s="275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2"/>
      <c r="BN72" s="122"/>
      <c r="BO72" s="122"/>
      <c r="BP72" s="121"/>
      <c r="BQ72" s="121"/>
      <c r="BR72" s="121"/>
      <c r="BS72" s="1"/>
    </row>
    <row r="73" spans="1:71" ht="18" customHeight="1">
      <c r="A73" s="1"/>
      <c r="B73" s="126"/>
      <c r="C73" s="126"/>
      <c r="D73" s="126"/>
      <c r="E73" s="126"/>
      <c r="F73" s="126"/>
      <c r="G73" s="126"/>
      <c r="H73" s="126"/>
      <c r="I73" s="1"/>
      <c r="J73" s="118"/>
      <c r="K73" s="118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48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7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2"/>
      <c r="BN73" s="122"/>
      <c r="BO73" s="122"/>
      <c r="BP73" s="121"/>
      <c r="BQ73" s="121"/>
      <c r="BR73" s="121"/>
      <c r="BS73" s="1"/>
    </row>
    <row r="74" spans="1:71" ht="18" customHeight="1">
      <c r="A74" s="1"/>
      <c r="B74" s="126"/>
      <c r="C74" s="126"/>
      <c r="D74" s="126"/>
      <c r="E74" s="126"/>
      <c r="F74" s="126"/>
      <c r="G74" s="126"/>
      <c r="H74" s="126"/>
      <c r="I74" s="1"/>
      <c r="J74" s="118"/>
      <c r="K74" s="118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48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7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2"/>
      <c r="BN74" s="122"/>
      <c r="BO74" s="122"/>
      <c r="BP74" s="121"/>
      <c r="BQ74" s="121"/>
      <c r="BR74" s="121"/>
      <c r="BS74" s="1"/>
    </row>
    <row r="75" spans="1:71" ht="18" customHeight="1">
      <c r="A75" s="1"/>
      <c r="B75" s="126"/>
      <c r="C75" s="126"/>
      <c r="D75" s="126"/>
      <c r="E75" s="126"/>
      <c r="F75" s="126"/>
      <c r="G75" s="126"/>
      <c r="H75" s="126"/>
      <c r="I75" s="1"/>
      <c r="J75" s="118"/>
      <c r="K75" s="118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48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6"/>
      <c r="AT75" s="276"/>
      <c r="AU75" s="277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2"/>
      <c r="BN75" s="122"/>
      <c r="BO75" s="122"/>
      <c r="BP75" s="121"/>
      <c r="BQ75" s="121"/>
      <c r="BR75" s="121"/>
      <c r="BS75" s="1"/>
    </row>
    <row r="76" spans="1:71" ht="18" customHeight="1">
      <c r="A76" s="1"/>
      <c r="B76" s="126"/>
      <c r="C76" s="126"/>
      <c r="D76" s="126"/>
      <c r="E76" s="126"/>
      <c r="F76" s="126"/>
      <c r="G76" s="126"/>
      <c r="H76" s="126"/>
      <c r="I76" s="1"/>
      <c r="J76" s="118"/>
      <c r="K76" s="118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48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76"/>
      <c r="AU76" s="277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2"/>
      <c r="BN76" s="122"/>
      <c r="BO76" s="122"/>
      <c r="BP76" s="121"/>
      <c r="BQ76" s="121"/>
      <c r="BR76" s="121"/>
      <c r="BS76" s="1"/>
    </row>
    <row r="77" spans="1:71" ht="18" customHeight="1">
      <c r="A77" s="1"/>
      <c r="B77" s="126"/>
      <c r="C77" s="126"/>
      <c r="D77" s="126"/>
      <c r="E77" s="126"/>
      <c r="F77" s="126"/>
      <c r="G77" s="126"/>
      <c r="H77" s="126"/>
      <c r="I77" s="1"/>
      <c r="J77" s="118"/>
      <c r="K77" s="118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48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7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2"/>
      <c r="BN77" s="122"/>
      <c r="BO77" s="122"/>
      <c r="BP77" s="121"/>
      <c r="BQ77" s="121"/>
      <c r="BR77" s="121"/>
      <c r="BS77" s="1"/>
    </row>
    <row r="78" spans="1:71" ht="18" customHeight="1" thickBot="1">
      <c r="A78" s="1"/>
      <c r="B78" s="348" t="s">
        <v>35</v>
      </c>
      <c r="C78" s="348"/>
      <c r="D78" s="348"/>
      <c r="E78" s="348"/>
      <c r="F78" s="348"/>
      <c r="G78" s="348"/>
      <c r="H78" s="34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48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7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8" customHeight="1" thickBot="1">
      <c r="A79" s="1"/>
      <c r="B79" s="316" t="s">
        <v>36</v>
      </c>
      <c r="C79" s="316"/>
      <c r="D79" s="316"/>
      <c r="E79" s="316"/>
      <c r="F79" s="316" t="s">
        <v>37</v>
      </c>
      <c r="G79" s="316"/>
      <c r="H79" s="316"/>
      <c r="I79" s="1"/>
      <c r="J79" s="210" t="str">
        <f>IF(' '!M24=0,Z15,IF(' '!C24&lt;&gt;' '!M24,"es liegen nicht alle Ergebnisse vor",Z15))</f>
        <v>Gruppe B</v>
      </c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487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8"/>
      <c r="AT79" s="278"/>
      <c r="AU79" s="279"/>
      <c r="AV79" s="265" t="s">
        <v>38</v>
      </c>
      <c r="AW79" s="265"/>
      <c r="AX79" s="266"/>
      <c r="AY79" s="330" t="s">
        <v>39</v>
      </c>
      <c r="AZ79" s="265"/>
      <c r="BA79" s="266"/>
      <c r="BB79" s="330" t="s">
        <v>40</v>
      </c>
      <c r="BC79" s="265"/>
      <c r="BD79" s="266"/>
      <c r="BE79" s="330" t="s">
        <v>41</v>
      </c>
      <c r="BF79" s="265"/>
      <c r="BG79" s="266"/>
      <c r="BH79" s="290" t="s">
        <v>42</v>
      </c>
      <c r="BI79" s="290"/>
      <c r="BJ79" s="290"/>
      <c r="BK79" s="290"/>
      <c r="BL79" s="290"/>
      <c r="BM79" s="290" t="s">
        <v>43</v>
      </c>
      <c r="BN79" s="290"/>
      <c r="BO79" s="330"/>
      <c r="BP79" s="290" t="s">
        <v>44</v>
      </c>
      <c r="BQ79" s="290"/>
      <c r="BR79" s="291"/>
      <c r="BS79" s="1"/>
    </row>
    <row r="80" spans="1:71" ht="18" customHeight="1">
      <c r="A80" s="1"/>
      <c r="B80" s="214"/>
      <c r="C80" s="214"/>
      <c r="D80" s="214"/>
      <c r="E80" s="214"/>
      <c r="F80" s="214"/>
      <c r="G80" s="214"/>
      <c r="H80" s="214"/>
      <c r="I80" s="1"/>
      <c r="J80" s="156">
        <f>IF(' '!$M$24=0,"",1)</f>
      </c>
      <c r="K80" s="180"/>
      <c r="L80" s="159" t="str">
        <f>IF(' '!$M$24=0,Z16,VLOOKUP(' '!C19,' '!$D$19:$P$23,4,0))</f>
        <v>B1</v>
      </c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401"/>
      <c r="AH80" s="401"/>
      <c r="AI80" s="402"/>
      <c r="AJ80" s="174">
        <f>IF(AND(L80&amp;$AJ$72=VLOOKUP(L80&amp;$AJ$72,' '!$AC$4:$AG$63,1,0),VLOOKUP(L80&amp;$AJ$72,' '!$AC$4:$AG$63,4,0)&lt;&gt;""),VLOOKUP(L80&amp;$AJ$72,' '!$AC$4:$AG$63,4,0),VLOOKUP(L80&amp;$AJ$72,' '!$AC$4:$AG$63,5,0))</f>
      </c>
      <c r="AK80" s="175"/>
      <c r="AL80" s="176"/>
      <c r="AM80" s="174">
        <f>IF(AND(L80&amp;$AM$72=VLOOKUP(L80&amp;$AM$72,' '!$AC$4:$AG$63,1,0),VLOOKUP(L80&amp;$AM$72,' '!$AC$4:$AG$63,4,0)&lt;&gt;""),VLOOKUP(L80&amp;$AM$72,' '!$AC$4:$AG$63,4,0),VLOOKUP(L80&amp;$AM$72,' '!$AC$4:$AG$63,5,0))</f>
      </c>
      <c r="AN80" s="175"/>
      <c r="AO80" s="176"/>
      <c r="AP80" s="174">
        <f>IF(AND(L80&amp;$AP$72=VLOOKUP(L80&amp;$AP$72,' '!$AC$4:$AG$63,1,0),VLOOKUP(L80&amp;$AP$72,' '!$AC$4:$AG$63,4,0)&lt;&gt;""),VLOOKUP(L80&amp;$AP$72,' '!$AC$4:$AG$63,4,0),VLOOKUP(L80&amp;$AP$72,' '!$AC$4:$AG$63,5,0))</f>
      </c>
      <c r="AQ80" s="175"/>
      <c r="AR80" s="176"/>
      <c r="AS80" s="169">
        <f>IF(AND(L80&amp;$AS$72=VLOOKUP(L80&amp;$AS$72,' '!$AC$4:$AG$63,1,0),VLOOKUP(L80&amp;$AS$72,' '!$AC$4:$AG$63,4,0)&lt;&gt;""),VLOOKUP(L80&amp;$AS$72,' '!$AC$4:$AG$63,4,0),VLOOKUP(L80&amp;$AS$72,' '!$AC$4:$AG$63,5,0))</f>
      </c>
      <c r="AT80" s="170"/>
      <c r="AU80" s="170"/>
      <c r="AV80" s="336">
        <f>IF(' '!$M$24=0,"",VLOOKUP(' '!C19,' '!$D$19:$P$23,10,0))</f>
      </c>
      <c r="AW80" s="336"/>
      <c r="AX80" s="337"/>
      <c r="AY80" s="309">
        <f>IF(' '!$M$24=0,"",VLOOKUP(' '!C19,' '!$D$19:$P$23,11,0))</f>
      </c>
      <c r="AZ80" s="309"/>
      <c r="BA80" s="309"/>
      <c r="BB80" s="309">
        <f>IF(' '!$M$24=0,"",VLOOKUP(' '!C19,' '!$D$19:$P$23,12,0))</f>
      </c>
      <c r="BC80" s="309"/>
      <c r="BD80" s="309"/>
      <c r="BE80" s="309">
        <f>IF(' '!$M$24=0,"",VLOOKUP(' '!C19,' '!$D$19:$P$23,13,0))</f>
      </c>
      <c r="BF80" s="309"/>
      <c r="BG80" s="309"/>
      <c r="BH80" s="309">
        <f>IF(' '!$M$24=0,"",VLOOKUP(' '!C19,' '!$D$19:$P$23,5,0))</f>
      </c>
      <c r="BI80" s="310"/>
      <c r="BJ80" s="76">
        <f>IF(' '!$M$24=0,"",":")</f>
      </c>
      <c r="BK80" s="416">
        <f>IF(' '!$M$24=0,"",VLOOKUP(' '!C19,' '!$D$19:$P$23,6,0))</f>
      </c>
      <c r="BL80" s="417"/>
      <c r="BM80" s="293">
        <f>IF(' '!$M$24=0,"",BH80-BK80)</f>
      </c>
      <c r="BN80" s="293"/>
      <c r="BO80" s="294"/>
      <c r="BP80" s="288">
        <f>IF(' '!$M$24=0,"",VLOOKUP(' '!C19,' '!$D$19:$P$23,7,0))</f>
      </c>
      <c r="BQ80" s="288"/>
      <c r="BR80" s="289"/>
      <c r="BS80" s="1"/>
    </row>
    <row r="81" spans="1:71" ht="18" customHeight="1">
      <c r="A81" s="1"/>
      <c r="B81" s="214"/>
      <c r="C81" s="214"/>
      <c r="D81" s="214"/>
      <c r="E81" s="214"/>
      <c r="F81" s="214"/>
      <c r="G81" s="214"/>
      <c r="H81" s="214"/>
      <c r="I81" s="1"/>
      <c r="J81" s="162">
        <f>IF(' '!$M$24=0,"",IF(VLOOKUP(' '!C20,' '!$D$19:$F$23,3,0)=MAX(J$80:J80),"",' '!C20))</f>
      </c>
      <c r="K81" s="158"/>
      <c r="L81" s="208" t="str">
        <f>IF(' '!$M$24=0,Z17,VLOOKUP(' '!C20,' '!$D$19:$P$23,4,0))</f>
        <v>B2</v>
      </c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161">
        <f>IF(AND(L81&amp;$AG$72=VLOOKUP(L81&amp;$AG$72,' '!$AC$4:$AG$63,1,0),VLOOKUP(L81&amp;$AG$72,' '!$AC$4:$AG$63,4,0)&lt;&gt;""),VLOOKUP(L81&amp;$AG$72,' '!$AC$4:$AG$63,4,0),VLOOKUP(L81&amp;$AG$72,' '!$AC$4:$AG$63,5,0))</f>
      </c>
      <c r="AH81" s="161"/>
      <c r="AI81" s="246"/>
      <c r="AJ81" s="171"/>
      <c r="AK81" s="172"/>
      <c r="AL81" s="173"/>
      <c r="AM81" s="177">
        <f>IF(AND(L81&amp;$AM$72=VLOOKUP(L81&amp;$AM$72,' '!$AC$4:$AG$63,1,0),VLOOKUP(L81&amp;$AM$72,' '!$AC$4:$AG$63,4,0)&lt;&gt;""),VLOOKUP(L81&amp;$AM$72,' '!$AC$4:$AG$63,4,0),VLOOKUP(L81&amp;$AM$72,' '!$AC$4:$AG$63,5,0))</f>
      </c>
      <c r="AN81" s="178"/>
      <c r="AO81" s="179"/>
      <c r="AP81" s="177">
        <f>IF(AND(L81&amp;$AP$72=VLOOKUP(L81&amp;$AP$72,' '!$AC$4:$AG$63,1,0),VLOOKUP(L81&amp;$AP$72,' '!$AC$4:$AG$63,4,0)&lt;&gt;""),VLOOKUP(L81&amp;$AP$72,' '!$AC$4:$AG$63,4,0),VLOOKUP(L81&amp;$AP$72,' '!$AC$4:$AG$63,5,0))</f>
      </c>
      <c r="AQ81" s="178"/>
      <c r="AR81" s="179"/>
      <c r="AS81" s="160">
        <f>IF(AND(L81&amp;$AS$72=VLOOKUP(L81&amp;$AS$72,' '!$AC$4:$AG$63,1,0),VLOOKUP(L81&amp;$AS$72,' '!$AC$4:$AG$63,4,0)&lt;&gt;""),VLOOKUP(L81&amp;$AS$72,' '!$AC$4:$AG$63,4,0),VLOOKUP(L81&amp;$AS$72,' '!$AC$4:$AG$63,5,0))</f>
      </c>
      <c r="AT81" s="161"/>
      <c r="AU81" s="161"/>
      <c r="AV81" s="269">
        <f>IF(' '!$M$24=0,"",VLOOKUP(' '!C20,' '!$D$19:$P$23,10,0))</f>
      </c>
      <c r="AW81" s="269"/>
      <c r="AX81" s="270"/>
      <c r="AY81" s="240">
        <f>IF(' '!$M$24=0,"",VLOOKUP(' '!C20,' '!$D$19:$P$23,11,0))</f>
      </c>
      <c r="AZ81" s="240"/>
      <c r="BA81" s="240"/>
      <c r="BB81" s="240">
        <f>IF(' '!$M$24=0,"",VLOOKUP(' '!C20,' '!$D$19:$P$23,12,0))</f>
      </c>
      <c r="BC81" s="240"/>
      <c r="BD81" s="240"/>
      <c r="BE81" s="240">
        <f>IF(' '!$M$24=0,"",VLOOKUP(' '!C20,' '!$D$19:$P$23,13,0))</f>
      </c>
      <c r="BF81" s="240"/>
      <c r="BG81" s="240"/>
      <c r="BH81" s="240">
        <f>IF(' '!$M$24=0,"",VLOOKUP(' '!C20,' '!$D$19:$P$23,5,0))</f>
      </c>
      <c r="BI81" s="298"/>
      <c r="BJ81" s="79">
        <f>IF(' '!$M$24=0,"",":")</f>
      </c>
      <c r="BK81" s="299">
        <f>IF(' '!$M$24=0,"",VLOOKUP(' '!C20,' '!$D$19:$P$23,6,0))</f>
      </c>
      <c r="BL81" s="300"/>
      <c r="BM81" s="281">
        <f>IF(' '!$M$24=0,"",BH81-BK81)</f>
      </c>
      <c r="BN81" s="281"/>
      <c r="BO81" s="282"/>
      <c r="BP81" s="240">
        <f>IF(' '!$M$24=0,"",VLOOKUP(' '!C20,' '!$D$19:$P$23,7,0))</f>
      </c>
      <c r="BQ81" s="240"/>
      <c r="BR81" s="285"/>
      <c r="BS81" s="1"/>
    </row>
    <row r="82" spans="1:71" ht="18" customHeight="1">
      <c r="A82" s="1"/>
      <c r="B82" s="214"/>
      <c r="C82" s="214"/>
      <c r="D82" s="214"/>
      <c r="E82" s="214"/>
      <c r="F82" s="214"/>
      <c r="G82" s="214"/>
      <c r="H82" s="214"/>
      <c r="I82" s="1"/>
      <c r="J82" s="162">
        <f>IF(' '!$M$24=0,"",IF(VLOOKUP(' '!C21,' '!$D$19:$F$23,3,0)=MAX(J$80:J81),"",' '!C21))</f>
      </c>
      <c r="K82" s="158"/>
      <c r="L82" s="208" t="str">
        <f>IF(' '!$M$24=0,Z18,VLOOKUP(' '!C21,' '!$D$19:$P$23,4,0))</f>
        <v>B3</v>
      </c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161">
        <f>IF(AND(L82&amp;$AG$72=VLOOKUP(L82&amp;$AG$72,' '!$AC$4:$AG$63,1,0),VLOOKUP(L82&amp;$AG$72,' '!$AC$4:$AG$63,4,0)&lt;&gt;""),VLOOKUP(L82&amp;$AG$72,' '!$AC$4:$AG$63,4,0),VLOOKUP(L82&amp;$AG$72,' '!$AC$4:$AG$63,5,0))</f>
      </c>
      <c r="AH82" s="161"/>
      <c r="AI82" s="246"/>
      <c r="AJ82" s="177">
        <f>IF(AND(L82&amp;$AJ$72=VLOOKUP(L82&amp;$AJ$72,' '!$AC$4:$AG$63,1,0),VLOOKUP(L82&amp;$AJ$72,' '!$AC$4:$AG$63,4,0)&lt;&gt;""),VLOOKUP(L82&amp;$AJ$72,' '!$AC$4:$AG$63,4,0),VLOOKUP(L82&amp;$AJ$72,' '!$AC$4:$AG$63,5,0))</f>
      </c>
      <c r="AK82" s="178"/>
      <c r="AL82" s="179"/>
      <c r="AM82" s="171"/>
      <c r="AN82" s="172"/>
      <c r="AO82" s="173"/>
      <c r="AP82" s="177">
        <f>IF(AND(L82&amp;$AP$72=VLOOKUP(L82&amp;$AP$72,' '!$AC$4:$AG$63,1,0),VLOOKUP(L82&amp;$AP$72,' '!$AC$4:$AG$63,4,0)&lt;&gt;""),VLOOKUP(L82&amp;$AP$72,' '!$AC$4:$AG$63,4,0),VLOOKUP(L82&amp;$AP$72,' '!$AC$4:$AG$63,5,0))</f>
      </c>
      <c r="AQ82" s="178"/>
      <c r="AR82" s="179"/>
      <c r="AS82" s="160">
        <f>IF(AND(L82&amp;$AS$72=VLOOKUP(L82&amp;$AS$72,' '!$AC$4:$AG$63,1,0),VLOOKUP(L82&amp;$AS$72,' '!$AC$4:$AG$63,4,0)&lt;&gt;""),VLOOKUP(L82&amp;$AS$72,' '!$AC$4:$AG$63,4,0),VLOOKUP(L82&amp;$AS$72,' '!$AC$4:$AG$63,5,0))</f>
      </c>
      <c r="AT82" s="161"/>
      <c r="AU82" s="161"/>
      <c r="AV82" s="269">
        <f>IF(' '!$M$24=0,"",VLOOKUP(' '!C21,' '!$D$19:$P$23,10,0))</f>
      </c>
      <c r="AW82" s="269"/>
      <c r="AX82" s="270"/>
      <c r="AY82" s="240">
        <f>IF(' '!$M$24=0,"",VLOOKUP(' '!C21,' '!$D$19:$P$23,11,0))</f>
      </c>
      <c r="AZ82" s="240"/>
      <c r="BA82" s="240"/>
      <c r="BB82" s="240">
        <f>IF(' '!$M$24=0,"",VLOOKUP(' '!C21,' '!$D$19:$P$23,12,0))</f>
      </c>
      <c r="BC82" s="240"/>
      <c r="BD82" s="240"/>
      <c r="BE82" s="240">
        <f>IF(' '!$M$24=0,"",VLOOKUP(' '!C21,' '!$D$19:$P$23,13,0))</f>
      </c>
      <c r="BF82" s="240"/>
      <c r="BG82" s="240"/>
      <c r="BH82" s="240">
        <f>IF(' '!$M$24=0,"",VLOOKUP(' '!C21,' '!$D$19:$P$23,5,0))</f>
      </c>
      <c r="BI82" s="298"/>
      <c r="BJ82" s="79">
        <f>IF(' '!$M$24=0,"",":")</f>
      </c>
      <c r="BK82" s="299">
        <f>IF(' '!$M$24=0,"",VLOOKUP(' '!C21,' '!$D$19:$P$23,6,0))</f>
      </c>
      <c r="BL82" s="300"/>
      <c r="BM82" s="281">
        <f>IF(' '!$M$24=0,"",BH82-BK82)</f>
      </c>
      <c r="BN82" s="281"/>
      <c r="BO82" s="282"/>
      <c r="BP82" s="240">
        <f>IF(' '!$M$24=0,"",VLOOKUP(' '!C21,' '!$D$19:$P$23,7,0))</f>
      </c>
      <c r="BQ82" s="240"/>
      <c r="BR82" s="285"/>
      <c r="BS82" s="1"/>
    </row>
    <row r="83" spans="1:71" ht="18" customHeight="1">
      <c r="A83" s="1"/>
      <c r="B83" s="214"/>
      <c r="C83" s="214"/>
      <c r="D83" s="214"/>
      <c r="E83" s="214"/>
      <c r="F83" s="214"/>
      <c r="G83" s="214"/>
      <c r="H83" s="214"/>
      <c r="I83" s="1"/>
      <c r="J83" s="162">
        <f>IF(' '!$M$24=0,"",IF(VLOOKUP(' '!C22,' '!$D$19:$F$23,3,0)=MAX(J$80:J82),"",' '!C22))</f>
      </c>
      <c r="K83" s="158"/>
      <c r="L83" s="208" t="str">
        <f>IF(' '!$M$24=0,Z19,VLOOKUP(' '!C22,' '!$D$19:$P$23,4,0))</f>
        <v>B4</v>
      </c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161">
        <f>IF(AND(L83&amp;$AG$72=VLOOKUP(L83&amp;$AG$72,' '!$AC$4:$AG$63,1,0),VLOOKUP(L83&amp;$AG$72,' '!$AC$4:$AG$63,4,0)&lt;&gt;""),VLOOKUP(L83&amp;$AG$72,' '!$AC$4:$AG$63,4,0),VLOOKUP(L83&amp;$AG$72,' '!$AC$4:$AG$63,5,0))</f>
      </c>
      <c r="AH83" s="161"/>
      <c r="AI83" s="246"/>
      <c r="AJ83" s="177">
        <f>IF(AND(L83&amp;$AJ$72=VLOOKUP(L83&amp;$AJ$72,' '!$AC$4:$AG$63,1,0),VLOOKUP(L83&amp;$AJ$72,' '!$AC$4:$AG$63,4,0)&lt;&gt;""),VLOOKUP(L83&amp;$AJ$72,' '!$AC$4:$AG$63,4,0),VLOOKUP(L83&amp;$AJ$72,' '!$AC$4:$AG$63,5,0))</f>
      </c>
      <c r="AK83" s="178"/>
      <c r="AL83" s="179"/>
      <c r="AM83" s="177">
        <f>IF(AND(L83&amp;$AM$72=VLOOKUP(L83&amp;$AM$72,' '!$AC$4:$AG$63,1,0),VLOOKUP(L83&amp;$AM$72,' '!$AC$4:$AG$63,4,0)&lt;&gt;""),VLOOKUP(L83&amp;$AM$72,' '!$AC$4:$AG$63,4,0),VLOOKUP(L83&amp;$AM$72,' '!$AC$4:$AG$63,5,0))</f>
      </c>
      <c r="AN83" s="178"/>
      <c r="AO83" s="179"/>
      <c r="AP83" s="171"/>
      <c r="AQ83" s="172"/>
      <c r="AR83" s="173"/>
      <c r="AS83" s="160">
        <f>IF(AND(L83&amp;$AS$72=VLOOKUP(L83&amp;$AS$72,' '!$AC$4:$AG$63,1,0),VLOOKUP(L83&amp;$AS$72,' '!$AC$4:$AG$63,4,0)&lt;&gt;""),VLOOKUP(L83&amp;$AS$72,' '!$AC$4:$AG$63,4,0),VLOOKUP(L83&amp;$AS$72,' '!$AC$4:$AG$63,5,0))</f>
      </c>
      <c r="AT83" s="161"/>
      <c r="AU83" s="161"/>
      <c r="AV83" s="269">
        <f>IF(' '!$M$24=0,"",VLOOKUP(' '!C22,' '!$D$19:$P$23,10,0))</f>
      </c>
      <c r="AW83" s="269"/>
      <c r="AX83" s="270"/>
      <c r="AY83" s="240">
        <f>IF(' '!$M$24=0,"",VLOOKUP(' '!C22,' '!$D$19:$P$23,11,0))</f>
      </c>
      <c r="AZ83" s="240"/>
      <c r="BA83" s="240"/>
      <c r="BB83" s="240">
        <f>IF(' '!$M$24=0,"",VLOOKUP(' '!C22,' '!$D$19:$P$23,12,0))</f>
      </c>
      <c r="BC83" s="240"/>
      <c r="BD83" s="240"/>
      <c r="BE83" s="240">
        <f>IF(' '!$M$24=0,"",VLOOKUP(' '!C22,' '!$D$19:$P$23,13,0))</f>
      </c>
      <c r="BF83" s="240"/>
      <c r="BG83" s="240"/>
      <c r="BH83" s="240">
        <f>IF(' '!$M$24=0,"",VLOOKUP(' '!C22,' '!$D$19:$P$23,5,0))</f>
      </c>
      <c r="BI83" s="298"/>
      <c r="BJ83" s="79">
        <f>IF(' '!$M$24=0,"",":")</f>
      </c>
      <c r="BK83" s="299">
        <f>IF(' '!$M$24=0,"",VLOOKUP(' '!C22,' '!$D$19:$P$23,6,0))</f>
      </c>
      <c r="BL83" s="300"/>
      <c r="BM83" s="281">
        <f>IF(' '!$M$24=0,"",BH83-BK83)</f>
      </c>
      <c r="BN83" s="281"/>
      <c r="BO83" s="282"/>
      <c r="BP83" s="240">
        <f>IF(' '!$M$24=0,"",VLOOKUP(' '!C22,' '!$D$19:$P$23,7,0))</f>
      </c>
      <c r="BQ83" s="240"/>
      <c r="BR83" s="285"/>
      <c r="BS83" s="1"/>
    </row>
    <row r="84" spans="1:71" ht="18" customHeight="1" thickBot="1">
      <c r="A84" s="1"/>
      <c r="B84" s="214"/>
      <c r="C84" s="214"/>
      <c r="D84" s="214"/>
      <c r="E84" s="214"/>
      <c r="F84" s="214"/>
      <c r="G84" s="214"/>
      <c r="H84" s="214"/>
      <c r="I84" s="1"/>
      <c r="J84" s="212">
        <f>IF(' '!$M$24=0,"",IF(VLOOKUP(' '!C23,' '!$D$19:$F$23,3,0)=MAX(J$80:J83),"",' '!C23))</f>
      </c>
      <c r="K84" s="213"/>
      <c r="L84" s="206" t="str">
        <f>IF(' '!$M$24=0,Z20,VLOOKUP(' '!C23,' '!$D$19:$P$23,4,0))</f>
        <v>B5</v>
      </c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44">
        <f>IF(AND(L84&amp;$AG$72=VLOOKUP(L84&amp;$AG$72,' '!$AC$4:$AG$63,1,0),VLOOKUP(L84&amp;$AG$72,' '!$AC$4:$AG$63,4,0)&lt;&gt;""),VLOOKUP(L84&amp;$AG$72,' '!$AC$4:$AG$63,4,0),VLOOKUP(L84&amp;$AG$72,' '!$AC$4:$AG$63,5,0))</f>
      </c>
      <c r="AH84" s="244"/>
      <c r="AI84" s="245"/>
      <c r="AJ84" s="181">
        <f>IF(AND(L84&amp;$AJ$72=VLOOKUP(L84&amp;$AJ$72,' '!$AC$4:$AG$63,1,0),VLOOKUP(L84&amp;$AJ$72,' '!$AC$4:$AG$63,4,0)&lt;&gt;""),VLOOKUP(L84&amp;$AJ$72,' '!$AC$4:$AG$63,4,0),VLOOKUP(L84&amp;$AJ$72,' '!$AC$4:$AG$63,5,0))</f>
      </c>
      <c r="AK84" s="182"/>
      <c r="AL84" s="183"/>
      <c r="AM84" s="181">
        <f>IF(AND(L84&amp;$AM$72=VLOOKUP(L84&amp;$AM$72,' '!$AC$4:$AG$63,1,0),VLOOKUP(L84&amp;$AM$72,' '!$AC$4:$AG$63,4,0)&lt;&gt;""),VLOOKUP(L84&amp;$AM$72,' '!$AC$4:$AG$63,4,0),VLOOKUP(L84&amp;$AM$72,' '!$AC$4:$AG$63,5,0))</f>
      </c>
      <c r="AN84" s="182"/>
      <c r="AO84" s="183"/>
      <c r="AP84" s="181">
        <f>IF(AND(L84&amp;$AP$72=VLOOKUP(L84&amp;$AP$72,' '!$AC$4:$AG$63,1,0),VLOOKUP(L84&amp;$AP$72,' '!$AC$4:$AG$63,4,0)&lt;&gt;""),VLOOKUP(L84&amp;$AP$72,' '!$AC$4:$AG$63,4,0),VLOOKUP(L84&amp;$AP$72,' '!$AC$4:$AG$63,5,0))</f>
      </c>
      <c r="AQ84" s="182"/>
      <c r="AR84" s="183"/>
      <c r="AS84" s="252"/>
      <c r="AT84" s="253"/>
      <c r="AU84" s="253"/>
      <c r="AV84" s="242">
        <f>IF(' '!$M$24=0,"",VLOOKUP(' '!C23,' '!$D$19:$P$23,10,0))</f>
      </c>
      <c r="AW84" s="242"/>
      <c r="AX84" s="243"/>
      <c r="AY84" s="241">
        <f>IF(' '!$M$24=0,"",VLOOKUP(' '!C23,' '!$D$19:$P$23,11,0))</f>
      </c>
      <c r="AZ84" s="241"/>
      <c r="BA84" s="241"/>
      <c r="BB84" s="241">
        <f>IF(' '!$M$24=0,"",VLOOKUP(' '!C23,' '!$D$19:$P$23,12,0))</f>
      </c>
      <c r="BC84" s="241"/>
      <c r="BD84" s="241"/>
      <c r="BE84" s="241">
        <f>IF(' '!$M$24=0,"",VLOOKUP(' '!C23,' '!$D$19:$P$23,13,0))</f>
      </c>
      <c r="BF84" s="241"/>
      <c r="BG84" s="241"/>
      <c r="BH84" s="241">
        <f>IF(' '!$M$24=0,"",VLOOKUP(' '!C23,' '!$D$19:$P$23,5,0))</f>
      </c>
      <c r="BI84" s="283"/>
      <c r="BJ84" s="80">
        <f>IF(' '!$M$24=0,"",":")</f>
      </c>
      <c r="BK84" s="296">
        <f>IF(' '!$M$24=0,"",VLOOKUP(' '!C23,' '!$D$19:$P$23,6,0))</f>
      </c>
      <c r="BL84" s="297"/>
      <c r="BM84" s="312">
        <f>IF(' '!$M$24=0,"",BH84-BK84)</f>
      </c>
      <c r="BN84" s="312"/>
      <c r="BO84" s="313"/>
      <c r="BP84" s="241">
        <f>IF(' '!$M$24=0,"",VLOOKUP(' '!C23,' '!$D$19:$P$23,7,0))</f>
      </c>
      <c r="BQ84" s="241"/>
      <c r="BR84" s="280"/>
      <c r="BS84" s="1"/>
    </row>
    <row r="85" spans="1:71" ht="18" customHeight="1" thickBot="1">
      <c r="A85" s="1"/>
      <c r="B85" s="126"/>
      <c r="C85" s="126"/>
      <c r="D85" s="126"/>
      <c r="E85" s="126"/>
      <c r="F85" s="126"/>
      <c r="G85" s="126"/>
      <c r="H85" s="126"/>
      <c r="I85" s="1"/>
      <c r="J85" s="118"/>
      <c r="K85" s="118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48"/>
      <c r="BL85" s="48"/>
      <c r="BM85" s="122"/>
      <c r="BN85" s="122"/>
      <c r="BO85" s="122"/>
      <c r="BP85" s="121"/>
      <c r="BQ85" s="121"/>
      <c r="BR85" s="121"/>
      <c r="BS85" s="1"/>
    </row>
    <row r="86" spans="1:71" ht="18" customHeight="1">
      <c r="A86" s="1"/>
      <c r="B86" s="126"/>
      <c r="C86" s="126"/>
      <c r="D86" s="126"/>
      <c r="E86" s="126"/>
      <c r="F86" s="126"/>
      <c r="G86" s="126"/>
      <c r="H86" s="126"/>
      <c r="I86" s="1"/>
      <c r="J86" s="118"/>
      <c r="K86" s="118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479" t="str">
        <f>L94</f>
        <v>C1</v>
      </c>
      <c r="AH86" s="271"/>
      <c r="AI86" s="271"/>
      <c r="AJ86" s="271" t="str">
        <f>L95</f>
        <v>C2</v>
      </c>
      <c r="AK86" s="271"/>
      <c r="AL86" s="271"/>
      <c r="AM86" s="271" t="str">
        <f>L96</f>
        <v>C3</v>
      </c>
      <c r="AN86" s="271"/>
      <c r="AO86" s="271"/>
      <c r="AP86" s="271" t="str">
        <f>L97</f>
        <v>C4</v>
      </c>
      <c r="AQ86" s="271"/>
      <c r="AR86" s="271"/>
      <c r="AS86" s="271" t="str">
        <f>L98</f>
        <v>C5</v>
      </c>
      <c r="AT86" s="271"/>
      <c r="AU86" s="482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48"/>
      <c r="BL86" s="48"/>
      <c r="BM86" s="122"/>
      <c r="BN86" s="122"/>
      <c r="BO86" s="122"/>
      <c r="BP86" s="121"/>
      <c r="BQ86" s="121"/>
      <c r="BR86" s="121"/>
      <c r="BS86" s="1"/>
    </row>
    <row r="87" spans="1:71" ht="18" customHeight="1">
      <c r="A87" s="1"/>
      <c r="B87" s="126"/>
      <c r="C87" s="126"/>
      <c r="D87" s="126"/>
      <c r="E87" s="126"/>
      <c r="F87" s="126"/>
      <c r="G87" s="126"/>
      <c r="H87" s="126"/>
      <c r="I87" s="1"/>
      <c r="J87" s="118"/>
      <c r="K87" s="118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480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483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48"/>
      <c r="BL87" s="48"/>
      <c r="BM87" s="122"/>
      <c r="BN87" s="122"/>
      <c r="BO87" s="122"/>
      <c r="BP87" s="121"/>
      <c r="BQ87" s="121"/>
      <c r="BR87" s="121"/>
      <c r="BS87" s="1"/>
    </row>
    <row r="88" spans="1:71" ht="18" customHeight="1">
      <c r="A88" s="1"/>
      <c r="B88" s="126"/>
      <c r="C88" s="126"/>
      <c r="D88" s="126"/>
      <c r="E88" s="126"/>
      <c r="F88" s="126"/>
      <c r="G88" s="126"/>
      <c r="H88" s="126"/>
      <c r="I88" s="1"/>
      <c r="J88" s="118"/>
      <c r="K88" s="118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480"/>
      <c r="AH88" s="272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483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48"/>
      <c r="BL88" s="48"/>
      <c r="BM88" s="122"/>
      <c r="BN88" s="122"/>
      <c r="BO88" s="122"/>
      <c r="BP88" s="121"/>
      <c r="BQ88" s="121"/>
      <c r="BR88" s="121"/>
      <c r="BS88" s="1"/>
    </row>
    <row r="89" spans="1:71" ht="18" customHeight="1">
      <c r="A89" s="1"/>
      <c r="B89" s="126"/>
      <c r="C89" s="126"/>
      <c r="D89" s="126"/>
      <c r="E89" s="126"/>
      <c r="F89" s="126"/>
      <c r="G89" s="126"/>
      <c r="H89" s="126"/>
      <c r="I89" s="1"/>
      <c r="J89" s="118"/>
      <c r="K89" s="118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480"/>
      <c r="AH89" s="272"/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483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48"/>
      <c r="BL89" s="48"/>
      <c r="BM89" s="122"/>
      <c r="BN89" s="122"/>
      <c r="BO89" s="122"/>
      <c r="BP89" s="121"/>
      <c r="BQ89" s="121"/>
      <c r="BR89" s="121"/>
      <c r="BS89" s="1"/>
    </row>
    <row r="90" spans="1:71" ht="18" customHeight="1">
      <c r="A90" s="1"/>
      <c r="B90" s="126"/>
      <c r="C90" s="126"/>
      <c r="D90" s="126"/>
      <c r="E90" s="126"/>
      <c r="F90" s="126"/>
      <c r="G90" s="126"/>
      <c r="H90" s="126"/>
      <c r="I90" s="1"/>
      <c r="J90" s="118"/>
      <c r="K90" s="118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480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483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48"/>
      <c r="BL90" s="48"/>
      <c r="BM90" s="122"/>
      <c r="BN90" s="122"/>
      <c r="BO90" s="122"/>
      <c r="BP90" s="121"/>
      <c r="BQ90" s="121"/>
      <c r="BR90" s="121"/>
      <c r="BS90" s="1"/>
    </row>
    <row r="91" spans="1:71" ht="18" customHeight="1">
      <c r="A91" s="1"/>
      <c r="B91" s="126"/>
      <c r="C91" s="126"/>
      <c r="D91" s="126"/>
      <c r="E91" s="126"/>
      <c r="F91" s="126"/>
      <c r="G91" s="126"/>
      <c r="H91" s="126"/>
      <c r="I91" s="1"/>
      <c r="J91" s="118"/>
      <c r="K91" s="118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480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483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48"/>
      <c r="BL91" s="48"/>
      <c r="BM91" s="122"/>
      <c r="BN91" s="122"/>
      <c r="BO91" s="122"/>
      <c r="BP91" s="121"/>
      <c r="BQ91" s="121"/>
      <c r="BR91" s="121"/>
      <c r="BS91" s="1"/>
    </row>
    <row r="92" spans="1:71" ht="18" customHeight="1" thickBot="1">
      <c r="A92" s="1"/>
      <c r="B92" s="348" t="s">
        <v>35</v>
      </c>
      <c r="C92" s="348"/>
      <c r="D92" s="348"/>
      <c r="E92" s="348"/>
      <c r="F92" s="348"/>
      <c r="G92" s="348"/>
      <c r="H92" s="348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480"/>
      <c r="AH92" s="272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483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8" customHeight="1" thickBot="1">
      <c r="A93" s="1"/>
      <c r="B93" s="316" t="s">
        <v>36</v>
      </c>
      <c r="C93" s="316"/>
      <c r="D93" s="316"/>
      <c r="E93" s="316"/>
      <c r="F93" s="316" t="s">
        <v>37</v>
      </c>
      <c r="G93" s="316"/>
      <c r="H93" s="316"/>
      <c r="I93" s="1"/>
      <c r="J93" s="314" t="str">
        <f>IF(' '!M38=0,AW15,IF(' '!C38&lt;&gt;' '!M38,"es liegen nicht alle Ergebnisse vor",AW15))</f>
        <v>Gruppe C</v>
      </c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315"/>
      <c r="AB93" s="315"/>
      <c r="AC93" s="315"/>
      <c r="AD93" s="315"/>
      <c r="AE93" s="315"/>
      <c r="AF93" s="315"/>
      <c r="AG93" s="481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484"/>
      <c r="AV93" s="267" t="s">
        <v>38</v>
      </c>
      <c r="AW93" s="267"/>
      <c r="AX93" s="268"/>
      <c r="AY93" s="311" t="s">
        <v>39</v>
      </c>
      <c r="AZ93" s="267"/>
      <c r="BA93" s="268"/>
      <c r="BB93" s="311" t="s">
        <v>40</v>
      </c>
      <c r="BC93" s="267"/>
      <c r="BD93" s="268"/>
      <c r="BE93" s="311" t="s">
        <v>41</v>
      </c>
      <c r="BF93" s="267"/>
      <c r="BG93" s="268"/>
      <c r="BH93" s="302" t="s">
        <v>42</v>
      </c>
      <c r="BI93" s="302"/>
      <c r="BJ93" s="302"/>
      <c r="BK93" s="302"/>
      <c r="BL93" s="302"/>
      <c r="BM93" s="302" t="s">
        <v>43</v>
      </c>
      <c r="BN93" s="302"/>
      <c r="BO93" s="311"/>
      <c r="BP93" s="302" t="s">
        <v>44</v>
      </c>
      <c r="BQ93" s="302"/>
      <c r="BR93" s="415"/>
      <c r="BS93" s="1"/>
    </row>
    <row r="94" spans="1:71" ht="18" customHeight="1">
      <c r="A94" s="1"/>
      <c r="B94" s="214"/>
      <c r="C94" s="214"/>
      <c r="D94" s="214"/>
      <c r="E94" s="214"/>
      <c r="F94" s="214"/>
      <c r="G94" s="214"/>
      <c r="H94" s="214"/>
      <c r="I94" s="1"/>
      <c r="J94" s="156">
        <f>IF(' '!$M$38=0,"",1)</f>
      </c>
      <c r="K94" s="180"/>
      <c r="L94" s="159" t="str">
        <f>IF(' '!$M$38=0,AW16,VLOOKUP(' '!C33,' '!$D$33:$P$37,4,0))</f>
        <v>C1</v>
      </c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401"/>
      <c r="AH94" s="401"/>
      <c r="AI94" s="402"/>
      <c r="AJ94" s="174">
        <f>IF(AND(L94&amp;$AJ$86=VLOOKUP(L94&amp;$AJ$86,' '!$AC$4:$AG$63,1,0),VLOOKUP(L94&amp;$AJ$86,' '!$AC$4:$AG$63,4,0)&lt;&gt;""),VLOOKUP(L94&amp;$AJ$86,' '!$AC$4:$AG$63,4,0),VLOOKUP(L94&amp;$AJ$86,' '!$AC$4:$AG$63,5,0))</f>
      </c>
      <c r="AK94" s="175"/>
      <c r="AL94" s="176"/>
      <c r="AM94" s="174">
        <f>IF(AND(L94&amp;$AM$86=VLOOKUP(L94&amp;$AM$86,' '!$AC$4:$AG$63,1,0),VLOOKUP(L94&amp;$AM$86,' '!$AC$4:$AG$63,4,0)&lt;&gt;""),VLOOKUP(L94&amp;$AM$86,' '!$AC$4:$AG$63,4,0),VLOOKUP(L94&amp;$AM$86,' '!$AC$4:$AG$63,5,0))</f>
      </c>
      <c r="AN94" s="175"/>
      <c r="AO94" s="176"/>
      <c r="AP94" s="174">
        <f>IF(AND(L94&amp;$AP$86=VLOOKUP(L94&amp;$AP$86,' '!$AC$4:$AG$63,1,0),VLOOKUP(L94&amp;$AP$86,' '!$AC$4:$AG$63,4,0)&lt;&gt;""),VLOOKUP(L94&amp;$AP$86,' '!$AC$4:$AG$63,4,0),VLOOKUP(L94&amp;$AP$86,' '!$AC$4:$AG$63,5,0))</f>
      </c>
      <c r="AQ94" s="175"/>
      <c r="AR94" s="176"/>
      <c r="AS94" s="169">
        <f>IF(AND(L94&amp;$AS$86=VLOOKUP(L94&amp;$AS$86,' '!$AC$4:$AG$63,1,0),VLOOKUP(L94&amp;$AS$86,' '!$AC$4:$AG$63,4,0)&lt;&gt;""),VLOOKUP(L94&amp;$AS$86,' '!$AC$4:$AG$63,4,0),VLOOKUP(L94&amp;$AS$86,' '!$AC$4:$AG$63,5,0))</f>
      </c>
      <c r="AT94" s="170"/>
      <c r="AU94" s="170"/>
      <c r="AV94" s="336">
        <f>IF(' '!$M$38=0,"",VLOOKUP(' '!C33,' '!$D$33:$P$37,10,0))</f>
      </c>
      <c r="AW94" s="336"/>
      <c r="AX94" s="337"/>
      <c r="AY94" s="309">
        <f>IF(' '!$M$38=0,"",VLOOKUP(' '!C33,' '!$D$33:$P$37,11,0))</f>
      </c>
      <c r="AZ94" s="309"/>
      <c r="BA94" s="309"/>
      <c r="BB94" s="309">
        <f>IF(' '!$M$38=0,"",VLOOKUP(' '!C33,' '!$D$33:$P$37,12,0))</f>
      </c>
      <c r="BC94" s="309"/>
      <c r="BD94" s="309"/>
      <c r="BE94" s="309">
        <f>IF(' '!$M$38=0,"",VLOOKUP(' '!C33,' '!$D$33:$P$37,13,0))</f>
      </c>
      <c r="BF94" s="309"/>
      <c r="BG94" s="309"/>
      <c r="BH94" s="309">
        <f>IF(' '!$M$38=0,"",VLOOKUP(' '!C33,' '!$D$33:$P$37,5,0))</f>
      </c>
      <c r="BI94" s="310"/>
      <c r="BJ94" s="76">
        <f>IF(' '!$M$38=0,"",":")</f>
      </c>
      <c r="BK94" s="301">
        <f>IF(' '!$M$38=0,"",VLOOKUP(' '!C33,' '!$D$33:$P$37,6,0))</f>
      </c>
      <c r="BL94" s="288"/>
      <c r="BM94" s="293">
        <f>IF(' '!$M$38=0,"",BH94-BK94)</f>
      </c>
      <c r="BN94" s="293"/>
      <c r="BO94" s="294"/>
      <c r="BP94" s="288">
        <f>IF(' '!$M$38=0,"",VLOOKUP(' '!C33,' '!$D$33:$P$37,7,0))</f>
      </c>
      <c r="BQ94" s="288"/>
      <c r="BR94" s="289"/>
      <c r="BS94" s="1"/>
    </row>
    <row r="95" spans="1:71" ht="18" customHeight="1">
      <c r="A95" s="1"/>
      <c r="B95" s="214"/>
      <c r="C95" s="214"/>
      <c r="D95" s="214"/>
      <c r="E95" s="214"/>
      <c r="F95" s="214"/>
      <c r="G95" s="214"/>
      <c r="H95" s="214"/>
      <c r="I95" s="1"/>
      <c r="J95" s="162">
        <f>IF(' '!$M$38=0,"",IF(VLOOKUP(' '!C34,' '!$D$33:$F$37,3,0)=MAX(J$94:J94),"",' '!C34))</f>
      </c>
      <c r="K95" s="158"/>
      <c r="L95" s="208" t="str">
        <f>IF(' '!$M$38=0,AW17,VLOOKUP(' '!C34,' '!$D$33:$P$37,4,0))</f>
        <v>C2</v>
      </c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161">
        <f>IF(AND(L95&amp;$AG$86=VLOOKUP(L95&amp;$AG$86,' '!$AC$4:$AG$63,1,0),VLOOKUP(L95&amp;$AG$86,' '!$AC$4:$AG$63,4,0)&lt;&gt;""),VLOOKUP(L95&amp;$AG$86,' '!$AC$4:$AG$63,4,0),VLOOKUP(L95&amp;$AG$86,' '!$AC$4:$AG$63,5,0))</f>
      </c>
      <c r="AH95" s="161"/>
      <c r="AI95" s="246"/>
      <c r="AJ95" s="171"/>
      <c r="AK95" s="172"/>
      <c r="AL95" s="173"/>
      <c r="AM95" s="177">
        <f>IF(AND(L95&amp;$AM$86=VLOOKUP(L95&amp;$AM$86,' '!$AC$4:$AG$63,1,0),VLOOKUP(L95&amp;$AM$86,' '!$AC$4:$AG$63,4,0)&lt;&gt;""),VLOOKUP(L95&amp;$AM$86,' '!$AC$4:$AG$63,4,0),VLOOKUP(L95&amp;$AM$86,' '!$AC$4:$AG$63,5,0))</f>
      </c>
      <c r="AN95" s="178"/>
      <c r="AO95" s="179"/>
      <c r="AP95" s="177">
        <f>IF(AND(L95&amp;$AP$86=VLOOKUP(L95&amp;$AP$86,' '!$AC$4:$AG$63,1,0),VLOOKUP(L95&amp;$AP$86,' '!$AC$4:$AG$63,4,0)&lt;&gt;""),VLOOKUP(L95&amp;$AP$86,' '!$AC$4:$AG$63,4,0),VLOOKUP(L95&amp;$AP$86,' '!$AC$4:$AG$63,5,0))</f>
      </c>
      <c r="AQ95" s="178"/>
      <c r="AR95" s="179"/>
      <c r="AS95" s="160">
        <f>IF(AND(L95&amp;$AS$86=VLOOKUP(L95&amp;$AS$86,' '!$AC$4:$AG$63,1,0),VLOOKUP(L95&amp;$AS$86,' '!$AC$4:$AG$63,4,0)&lt;&gt;""),VLOOKUP(L95&amp;$AS$86,' '!$AC$4:$AG$63,4,0),VLOOKUP(L95&amp;$AS$86,' '!$AC$4:$AG$63,5,0))</f>
      </c>
      <c r="AT95" s="161"/>
      <c r="AU95" s="161"/>
      <c r="AV95" s="269">
        <f>IF(' '!$M$38=0,"",VLOOKUP(' '!C34,' '!$D$33:$P$37,10,0))</f>
      </c>
      <c r="AW95" s="269"/>
      <c r="AX95" s="270"/>
      <c r="AY95" s="240">
        <f>IF(' '!$M$38=0,"",VLOOKUP(' '!C34,' '!$D$33:$P$37,11,0))</f>
      </c>
      <c r="AZ95" s="240"/>
      <c r="BA95" s="240"/>
      <c r="BB95" s="240">
        <f>IF(' '!$M$38=0,"",VLOOKUP(' '!C34,' '!$D$33:$P$37,12,0))</f>
      </c>
      <c r="BC95" s="240"/>
      <c r="BD95" s="240"/>
      <c r="BE95" s="240">
        <f>IF(' '!$M$38=0,"",VLOOKUP(' '!C34,' '!$D$33:$P$37,13,0))</f>
      </c>
      <c r="BF95" s="240"/>
      <c r="BG95" s="240"/>
      <c r="BH95" s="240">
        <f>IF(' '!$M$38=0,"",VLOOKUP(' '!C34,' '!$D$33:$P$37,5,0))</f>
      </c>
      <c r="BI95" s="298"/>
      <c r="BJ95" s="79">
        <f>IF(' '!$M$38=0,"",":")</f>
      </c>
      <c r="BK95" s="295">
        <f>IF(' '!$M$38=0,"",VLOOKUP(' '!C34,' '!$D$33:$P$37,6,0))</f>
      </c>
      <c r="BL95" s="240"/>
      <c r="BM95" s="281">
        <f>IF(' '!$M$38=0,"",BH95-BK95)</f>
      </c>
      <c r="BN95" s="281"/>
      <c r="BO95" s="282"/>
      <c r="BP95" s="240">
        <f>IF(' '!$M$38=0,"",VLOOKUP(' '!C34,' '!$D$33:$P$37,7,0))</f>
      </c>
      <c r="BQ95" s="240"/>
      <c r="BR95" s="285"/>
      <c r="BS95" s="1"/>
    </row>
    <row r="96" spans="1:71" ht="18" customHeight="1">
      <c r="A96" s="1"/>
      <c r="B96" s="214"/>
      <c r="C96" s="214"/>
      <c r="D96" s="214"/>
      <c r="E96" s="214"/>
      <c r="F96" s="214"/>
      <c r="G96" s="214"/>
      <c r="H96" s="214"/>
      <c r="I96" s="1"/>
      <c r="J96" s="162">
        <f>IF(' '!$M$38=0,"",IF(VLOOKUP(' '!C35,' '!$D$33:$F$37,3,0)=MAX(J$94:J95),"",' '!C35))</f>
      </c>
      <c r="K96" s="158"/>
      <c r="L96" s="208" t="str">
        <f>IF(' '!$M$38=0,AW18,VLOOKUP(' '!C35,' '!$D$33:$P$37,4,0))</f>
        <v>C3</v>
      </c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161">
        <f>IF(AND(L96&amp;$AG$86=VLOOKUP(L96&amp;$AG$86,' '!$AC$4:$AG$63,1,0),VLOOKUP(L96&amp;$AG$86,' '!$AC$4:$AG$63,4,0)&lt;&gt;""),VLOOKUP(L96&amp;$AG$86,' '!$AC$4:$AG$63,4,0),VLOOKUP(L96&amp;$AG$86,' '!$AC$4:$AG$63,5,0))</f>
      </c>
      <c r="AH96" s="161"/>
      <c r="AI96" s="246"/>
      <c r="AJ96" s="177">
        <f>IF(AND(L96&amp;$AJ$86=VLOOKUP(L96&amp;$AJ$86,' '!$AC$4:$AG$63,1,0),VLOOKUP(L96&amp;$AJ$86,' '!$AC$4:$AG$63,4,0)&lt;&gt;""),VLOOKUP(L96&amp;$AJ$86,' '!$AC$4:$AG$63,4,0),VLOOKUP(L96&amp;$AJ$86,' '!$AC$4:$AG$63,5,0))</f>
      </c>
      <c r="AK96" s="178"/>
      <c r="AL96" s="179"/>
      <c r="AM96" s="171"/>
      <c r="AN96" s="172"/>
      <c r="AO96" s="173"/>
      <c r="AP96" s="177">
        <f>IF(AND(L96&amp;$AP$86=VLOOKUP(L96&amp;$AP$86,' '!$AC$4:$AG$63,1,0),VLOOKUP(L96&amp;$AP$86,' '!$AC$4:$AG$63,4,0)&lt;&gt;""),VLOOKUP(L96&amp;$AP$86,' '!$AC$4:$AG$63,4,0),VLOOKUP(L96&amp;$AP$86,' '!$AC$4:$AG$63,5,0))</f>
      </c>
      <c r="AQ96" s="178"/>
      <c r="AR96" s="179"/>
      <c r="AS96" s="160">
        <f>IF(AND(L96&amp;$AS$86=VLOOKUP(L96&amp;$AS$86,' '!$AC$4:$AG$63,1,0),VLOOKUP(L96&amp;$AS$86,' '!$AC$4:$AG$63,4,0)&lt;&gt;""),VLOOKUP(L96&amp;$AS$86,' '!$AC$4:$AG$63,4,0),VLOOKUP(L96&amp;$AS$86,' '!$AC$4:$AG$63,5,0))</f>
      </c>
      <c r="AT96" s="161"/>
      <c r="AU96" s="161"/>
      <c r="AV96" s="269">
        <f>IF(' '!$M$38=0,"",VLOOKUP(' '!C35,' '!$D$33:$P$37,10,0))</f>
      </c>
      <c r="AW96" s="269"/>
      <c r="AX96" s="270"/>
      <c r="AY96" s="240">
        <f>IF(' '!$M$38=0,"",VLOOKUP(' '!C35,' '!$D$33:$P$37,11,0))</f>
      </c>
      <c r="AZ96" s="240"/>
      <c r="BA96" s="240"/>
      <c r="BB96" s="240">
        <f>IF(' '!$M$38=0,"",VLOOKUP(' '!C35,' '!$D$33:$P$37,12,0))</f>
      </c>
      <c r="BC96" s="240"/>
      <c r="BD96" s="240"/>
      <c r="BE96" s="240">
        <f>IF(' '!$M$38=0,"",VLOOKUP(' '!C35,' '!$D$33:$P$37,13,0))</f>
      </c>
      <c r="BF96" s="240"/>
      <c r="BG96" s="240"/>
      <c r="BH96" s="240">
        <f>IF(' '!$M$38=0,"",VLOOKUP(' '!C35,' '!$D$33:$P$37,5,0))</f>
      </c>
      <c r="BI96" s="298"/>
      <c r="BJ96" s="79">
        <f>IF(' '!$M$38=0,"",":")</f>
      </c>
      <c r="BK96" s="295">
        <f>IF(' '!$M$38=0,"",VLOOKUP(' '!C35,' '!$D$33:$P$37,6,0))</f>
      </c>
      <c r="BL96" s="240"/>
      <c r="BM96" s="281">
        <f>IF(' '!$M$38=0,"",BH96-BK96)</f>
      </c>
      <c r="BN96" s="281"/>
      <c r="BO96" s="282"/>
      <c r="BP96" s="240">
        <f>IF(' '!$M$38=0,"",VLOOKUP(' '!C35,' '!$D$33:$P$37,7,0))</f>
      </c>
      <c r="BQ96" s="240"/>
      <c r="BR96" s="285"/>
      <c r="BS96" s="1"/>
    </row>
    <row r="97" spans="1:71" ht="18" customHeight="1">
      <c r="A97" s="1"/>
      <c r="B97" s="214"/>
      <c r="C97" s="214"/>
      <c r="D97" s="214"/>
      <c r="E97" s="214"/>
      <c r="F97" s="214"/>
      <c r="G97" s="214"/>
      <c r="H97" s="214"/>
      <c r="I97" s="1"/>
      <c r="J97" s="162">
        <f>IF(' '!$M$38=0,"",IF(VLOOKUP(' '!C36,' '!$D$33:$F$37,3,0)=MAX(J$94:J96),"",' '!C36))</f>
      </c>
      <c r="K97" s="158"/>
      <c r="L97" s="208" t="str">
        <f>IF(' '!$M$38=0,AW19,VLOOKUP(' '!C36,' '!$D$33:$P$37,4,0))</f>
        <v>C4</v>
      </c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161">
        <f>IF(AND(L97&amp;$AG$86=VLOOKUP(L97&amp;$AG$86,' '!$AC$4:$AG$63,1,0),VLOOKUP(L97&amp;$AG$86,' '!$AC$4:$AG$63,4,0)&lt;&gt;""),VLOOKUP(L97&amp;$AG$86,' '!$AC$4:$AG$63,4,0),VLOOKUP(L97&amp;$AG$86,' '!$AC$4:$AG$63,5,0))</f>
      </c>
      <c r="AH97" s="161"/>
      <c r="AI97" s="246"/>
      <c r="AJ97" s="177">
        <f>IF(AND(L97&amp;$AJ$86=VLOOKUP(L97&amp;$AJ$86,' '!$AC$4:$AG$63,1,0),VLOOKUP(L97&amp;$AJ$86,' '!$AC$4:$AG$63,4,0)&lt;&gt;""),VLOOKUP(L97&amp;$AJ$86,' '!$AC$4:$AG$63,4,0),VLOOKUP(L97&amp;$AJ$86,' '!$AC$4:$AG$63,5,0))</f>
      </c>
      <c r="AK97" s="178"/>
      <c r="AL97" s="179"/>
      <c r="AM97" s="177">
        <f>IF(AND(L97&amp;$AM$86=VLOOKUP(L97&amp;$AM$86,' '!$AC$4:$AG$63,1,0),VLOOKUP(L97&amp;$AM$86,' '!$AC$4:$AG$63,4,0)&lt;&gt;""),VLOOKUP(L97&amp;$AM$86,' '!$AC$4:$AG$63,4,0),VLOOKUP(L97&amp;$AM$86,' '!$AC$4:$AG$63,5,0))</f>
      </c>
      <c r="AN97" s="178"/>
      <c r="AO97" s="179"/>
      <c r="AP97" s="171"/>
      <c r="AQ97" s="172"/>
      <c r="AR97" s="173"/>
      <c r="AS97" s="160">
        <f>IF(AND(L97&amp;$AS$86=VLOOKUP(L97&amp;$AS$86,' '!$AC$4:$AG$63,1,0),VLOOKUP(L97&amp;$AS$86,' '!$AC$4:$AG$63,4,0)&lt;&gt;""),VLOOKUP(L97&amp;$AS$86,' '!$AC$4:$AG$63,4,0),VLOOKUP(L97&amp;$AS$86,' '!$AC$4:$AG$63,5,0))</f>
      </c>
      <c r="AT97" s="161"/>
      <c r="AU97" s="161"/>
      <c r="AV97" s="269">
        <f>IF(' '!$M$38=0,"",VLOOKUP(' '!C36,' '!$D$33:$P$37,10,0))</f>
      </c>
      <c r="AW97" s="269"/>
      <c r="AX97" s="270"/>
      <c r="AY97" s="240">
        <f>IF(' '!$M$38=0,"",VLOOKUP(' '!C36,' '!$D$33:$P$37,11,0))</f>
      </c>
      <c r="AZ97" s="240"/>
      <c r="BA97" s="240"/>
      <c r="BB97" s="240">
        <f>IF(' '!$M$38=0,"",VLOOKUP(' '!C36,' '!$D$33:$P$37,12,0))</f>
      </c>
      <c r="BC97" s="240"/>
      <c r="BD97" s="240"/>
      <c r="BE97" s="240">
        <f>IF(' '!$M$38=0,"",VLOOKUP(' '!C36,' '!$D$33:$P$37,13,0))</f>
      </c>
      <c r="BF97" s="240"/>
      <c r="BG97" s="240"/>
      <c r="BH97" s="240">
        <f>IF(' '!$M$38=0,"",VLOOKUP(' '!C36,' '!$D$33:$P$37,5,0))</f>
      </c>
      <c r="BI97" s="298"/>
      <c r="BJ97" s="79">
        <f>IF(' '!$M$38=0,"",":")</f>
      </c>
      <c r="BK97" s="295">
        <f>IF(' '!$M$38=0,"",VLOOKUP(' '!C36,' '!$D$33:$P$37,6,0))</f>
      </c>
      <c r="BL97" s="240"/>
      <c r="BM97" s="281">
        <f>IF(' '!$M$38=0,"",BH97-BK97)</f>
      </c>
      <c r="BN97" s="281"/>
      <c r="BO97" s="282"/>
      <c r="BP97" s="240">
        <f>IF(' '!$M$38=0,"",VLOOKUP(' '!C36,' '!$D$33:$P$37,7,0))</f>
      </c>
      <c r="BQ97" s="240"/>
      <c r="BR97" s="285"/>
      <c r="BS97" s="1"/>
    </row>
    <row r="98" spans="1:71" ht="18" customHeight="1" thickBot="1">
      <c r="A98" s="1"/>
      <c r="B98" s="214"/>
      <c r="C98" s="214"/>
      <c r="D98" s="214"/>
      <c r="E98" s="214"/>
      <c r="F98" s="214"/>
      <c r="G98" s="214"/>
      <c r="H98" s="214"/>
      <c r="I98" s="1"/>
      <c r="J98" s="212">
        <f>IF(' '!$M$38=0,"",IF(VLOOKUP(' '!C37,' '!$D$33:$F$37,3,0)=MAX(J$94:J97),"",' '!C37))</f>
      </c>
      <c r="K98" s="213"/>
      <c r="L98" s="206" t="str">
        <f>IF(' '!$M$38=0,AW20,VLOOKUP(' '!C37,' '!$D$33:$M$37,4,0))</f>
        <v>C5</v>
      </c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44">
        <f>IF(AND(L98&amp;$AG$86=VLOOKUP(L98&amp;$AG$86,' '!$AC$4:$AG$63,1,0),VLOOKUP(L98&amp;$AG$86,' '!$AC$4:$AG$63,4,0)&lt;&gt;""),VLOOKUP(L98&amp;$AG$86,' '!$AC$4:$AG$63,4,0),VLOOKUP(L98&amp;$AG$86,' '!$AC$4:$AG$63,5,0))</f>
      </c>
      <c r="AH98" s="244"/>
      <c r="AI98" s="245"/>
      <c r="AJ98" s="181">
        <f>IF(AND(L98&amp;$AJ$86=VLOOKUP(L98&amp;$AJ$86,' '!$AC$4:$AG$63,1,0),VLOOKUP(L98&amp;$AJ$86,' '!$AC$4:$AG$63,4,0)&lt;&gt;""),VLOOKUP(L98&amp;$AJ$86,' '!$AC$4:$AG$63,4,0),VLOOKUP(L98&amp;$AJ$86,' '!$AC$4:$AG$63,5,0))</f>
      </c>
      <c r="AK98" s="182"/>
      <c r="AL98" s="183"/>
      <c r="AM98" s="181">
        <f>IF(AND(L98&amp;$AM$86=VLOOKUP(L98&amp;$AM$86,' '!$AC$4:$AG$63,1,0),VLOOKUP(L98&amp;$AM$86,' '!$AC$4:$AG$63,4,0)&lt;&gt;""),VLOOKUP(L98&amp;$AM$86,' '!$AC$4:$AG$63,4,0),VLOOKUP(L98&amp;$AM$86,' '!$AC$4:$AG$63,5,0))</f>
      </c>
      <c r="AN98" s="182"/>
      <c r="AO98" s="183"/>
      <c r="AP98" s="181">
        <f>IF(AND(L98&amp;$AP$86=VLOOKUP(L98&amp;$AP$86,' '!$AC$4:$AG$63,1,0),VLOOKUP(L98&amp;$AP$86,' '!$AC$4:$AG$63,4,0)&lt;&gt;""),VLOOKUP(L98&amp;$AP$86,' '!$AC$4:$AG$63,4,0),VLOOKUP(L98&amp;$AP$86,' '!$AC$4:$AG$63,5,0))</f>
      </c>
      <c r="AQ98" s="182"/>
      <c r="AR98" s="183"/>
      <c r="AS98" s="252"/>
      <c r="AT98" s="253"/>
      <c r="AU98" s="253"/>
      <c r="AV98" s="242">
        <f>IF(' '!$M$38=0,"",VLOOKUP(' '!C37,' '!$D$33:$P$37,10,0))</f>
      </c>
      <c r="AW98" s="242"/>
      <c r="AX98" s="243"/>
      <c r="AY98" s="241">
        <f>IF(' '!$M$38=0,"",VLOOKUP(' '!C37,' '!$D$33:$P$37,11,0))</f>
      </c>
      <c r="AZ98" s="241"/>
      <c r="BA98" s="241"/>
      <c r="BB98" s="241">
        <f>IF(' '!$M$38=0,"",VLOOKUP(' '!C37,' '!$D$33:$P$37,12,0))</f>
      </c>
      <c r="BC98" s="241"/>
      <c r="BD98" s="241"/>
      <c r="BE98" s="241">
        <f>IF(' '!$M$38=0,"",VLOOKUP(' '!C37,' '!$D$33:$P$37,13,0))</f>
      </c>
      <c r="BF98" s="241"/>
      <c r="BG98" s="241"/>
      <c r="BH98" s="241">
        <f>IF(' '!$M$38=0,"",VLOOKUP(' '!C37,' '!$D$33:$P$37,5,0))</f>
      </c>
      <c r="BI98" s="283"/>
      <c r="BJ98" s="80">
        <f>IF(' '!$M$38=0,"",":")</f>
      </c>
      <c r="BK98" s="418">
        <f>IF(' '!$M$38=0,"",VLOOKUP(' '!C37,' '!$D$33:$P$37,6,0))</f>
      </c>
      <c r="BL98" s="241"/>
      <c r="BM98" s="312">
        <f>IF(' '!$M$38=0,"",BH98-BK98)</f>
      </c>
      <c r="BN98" s="312"/>
      <c r="BO98" s="313"/>
      <c r="BP98" s="241">
        <f>IF(' '!$M$38=0,"",VLOOKUP(' '!C37,' '!$D$33:$P$37,7,0))</f>
      </c>
      <c r="BQ98" s="241"/>
      <c r="BR98" s="280"/>
      <c r="BS98" s="1"/>
    </row>
    <row r="99" spans="1:71" ht="18" customHeight="1" thickBo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8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215" t="str">
        <f>IF(' '!M48=0,"Gruppen 3.",IF(' '!C48&lt;&gt;' '!M48,"es liegen nicht alle Ergebnisse vor","Gruppen 3."))</f>
        <v>Gruppen 3.</v>
      </c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7"/>
      <c r="AG100" s="306" t="s">
        <v>38</v>
      </c>
      <c r="AH100" s="307"/>
      <c r="AI100" s="308"/>
      <c r="AJ100" s="306" t="s">
        <v>39</v>
      </c>
      <c r="AK100" s="307"/>
      <c r="AL100" s="308"/>
      <c r="AM100" s="306" t="s">
        <v>40</v>
      </c>
      <c r="AN100" s="307"/>
      <c r="AO100" s="308"/>
      <c r="AP100" s="306" t="s">
        <v>41</v>
      </c>
      <c r="AQ100" s="307"/>
      <c r="AR100" s="308"/>
      <c r="AS100" s="436" t="s">
        <v>42</v>
      </c>
      <c r="AT100" s="436"/>
      <c r="AU100" s="436"/>
      <c r="AV100" s="436"/>
      <c r="AW100" s="436"/>
      <c r="AX100" s="436" t="s">
        <v>43</v>
      </c>
      <c r="AY100" s="436"/>
      <c r="AZ100" s="306"/>
      <c r="BA100" s="436" t="s">
        <v>44</v>
      </c>
      <c r="BB100" s="436"/>
      <c r="BC100" s="437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8" customHeight="1">
      <c r="A101" s="1"/>
      <c r="B101" s="214"/>
      <c r="C101" s="214"/>
      <c r="D101" s="214"/>
      <c r="E101" s="214"/>
      <c r="F101" s="214"/>
      <c r="G101" s="214"/>
      <c r="H101" s="214"/>
      <c r="I101" s="1"/>
      <c r="J101" s="218">
        <f>IF(AND(' '!$M$10&gt;0,' '!$M$24&gt;0,' '!$M$38&gt;0),1,"")</f>
      </c>
      <c r="K101" s="219"/>
      <c r="L101" s="465">
        <f>IF(' '!$C$48&lt;&gt;' '!M48,"",IF(OR(' '!F12&lt;&gt;1,' '!F26&lt;&gt;1,' '!F40&lt;&gt;1),"3.Platz nicht eindeutig",VLOOKUP(' '!C45,' '!$D$45:$P$47,4,0)))</f>
      </c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7"/>
      <c r="AG101" s="309">
        <f>IF(' '!$C$48&lt;&gt;' '!M48,"",IF(OR(' '!F12&lt;&gt;1,' '!F26&lt;&gt;1,' '!F40&lt;&gt;1),"",VLOOKUP(' '!C45,' '!$D$45:$P$47,10,0)))</f>
      </c>
      <c r="AH101" s="309"/>
      <c r="AI101" s="309"/>
      <c r="AJ101" s="309">
        <f>IF(' '!$C$48&lt;&gt;' '!M48,"",IF(OR(' '!F12&lt;&gt;1,' '!F26&lt;&gt;1,' '!F40&lt;&gt;1),"",VLOOKUP(' '!C45,' '!$D$45:$P$47,11,0)))</f>
      </c>
      <c r="AK101" s="309"/>
      <c r="AL101" s="309"/>
      <c r="AM101" s="309">
        <f>IF(' '!$C$48&lt;&gt;' '!M48,"",IF(OR(' '!F12&lt;&gt;1,' '!F26&lt;&gt;1,' '!F40&lt;&gt;1),"",VLOOKUP(' '!C45,' '!$D$45:$P$47,12,0)))</f>
      </c>
      <c r="AN101" s="309"/>
      <c r="AO101" s="309"/>
      <c r="AP101" s="309">
        <f>IF(' '!$C$48&lt;&gt;' '!M48,"",IF(OR(' '!F12&lt;&gt;1,' '!F26&lt;&gt;1,' '!F40&lt;&gt;1),"",VLOOKUP(' '!C45,' '!$D$45:$P$47,13,0)))</f>
      </c>
      <c r="AQ101" s="309"/>
      <c r="AR101" s="309"/>
      <c r="AS101" s="309">
        <f>IF(' '!$C$48&lt;&gt;' '!M48,"",IF(OR(' '!F12&lt;&gt;1,' '!F26&lt;&gt;1,' '!F40&lt;&gt;1),"",VLOOKUP(' '!C45,' '!$D$45:$P$47,5,0)))</f>
      </c>
      <c r="AT101" s="310"/>
      <c r="AU101" s="76">
        <f>IF(' '!$C$48&lt;&gt;' '!M48,"",IF(OR(' '!F12&lt;&gt;1,' '!F26&lt;&gt;1,' '!F40&lt;&gt;1),"",":"))</f>
      </c>
      <c r="AV101" s="448">
        <f>IF(' '!$C$48&lt;&gt;' '!M48,"",IF(OR(' '!F12&lt;&gt;1,' '!F26&lt;&gt;1,' '!F40&lt;&gt;1),"",VLOOKUP(' '!C45,' '!$D$45:$P$47,6,0)))</f>
      </c>
      <c r="AW101" s="448"/>
      <c r="AX101" s="293">
        <f>IF(' '!$C$48&lt;&gt;' '!M48,"",IF(OR(' '!F12&lt;&gt;1,' '!F26&lt;&gt;1,' '!F40&lt;&gt;1),"",AS101-AV101))</f>
      </c>
      <c r="AY101" s="293"/>
      <c r="AZ101" s="294"/>
      <c r="BA101" s="309">
        <f>IF(' '!$C$48&lt;&gt;' '!M48,"",IF(OR(' '!F12&lt;&gt;1,' '!F26&lt;&gt;1,' '!F40&lt;&gt;1),"",VLOOKUP(' '!C45,' '!$D$45:$P$47,7,0)))</f>
      </c>
      <c r="BB101" s="309"/>
      <c r="BC101" s="438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8" customHeight="1">
      <c r="A102" s="1"/>
      <c r="B102" s="214"/>
      <c r="C102" s="214"/>
      <c r="D102" s="214"/>
      <c r="E102" s="214"/>
      <c r="F102" s="214"/>
      <c r="G102" s="214"/>
      <c r="H102" s="214"/>
      <c r="I102" s="1"/>
      <c r="J102" s="250">
        <f>IF(AND(' '!$M$10&gt;0,' '!$M$24&gt;0,' '!$M$38&gt;0),IF(VLOOKUP(' '!C46,' '!$D$45:$F$47,3,0)=MAX(J$101:J101),"",' '!C46),"")</f>
      </c>
      <c r="K102" s="251"/>
      <c r="L102" s="422">
        <f>IF(' '!$C$48&lt;&gt;' '!M48,"",IF(OR(' '!F12&lt;&gt;1,' '!F26&lt;&gt;1,' '!F40&lt;&gt;1),"3.Platz nicht eindeutig",VLOOKUP(' '!C46,' '!$D$45:$P$47,4,0)))</f>
      </c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  <c r="Z102" s="423"/>
      <c r="AA102" s="423"/>
      <c r="AB102" s="423"/>
      <c r="AC102" s="423"/>
      <c r="AD102" s="423"/>
      <c r="AE102" s="423"/>
      <c r="AF102" s="464"/>
      <c r="AG102" s="240">
        <f>IF(' '!$C$48&lt;&gt;' '!M48,"",IF(OR(' '!F12&lt;&gt;1,' '!F26&lt;&gt;1,' '!F40&lt;&gt;1),"",VLOOKUP(' '!C46,' '!$D$45:$P$47,10,0)))</f>
      </c>
      <c r="AH102" s="240"/>
      <c r="AI102" s="240"/>
      <c r="AJ102" s="240">
        <f>IF(' '!$C$48&lt;&gt;' '!M48,"",IF(OR(' '!F12&lt;&gt;1,' '!F26&lt;&gt;1,' '!F40&lt;&gt;1),"",VLOOKUP(' '!C46,' '!$D$45:$P$47,11,0)))</f>
      </c>
      <c r="AK102" s="240"/>
      <c r="AL102" s="240"/>
      <c r="AM102" s="240">
        <f>IF(' '!$C$48&lt;&gt;' '!M48,"",IF(OR(' '!F12&lt;&gt;1,' '!F26&lt;&gt;1,' '!F40&lt;&gt;1),"",VLOOKUP(' '!C46,' '!$D$45:$P$47,12,0)))</f>
      </c>
      <c r="AN102" s="240"/>
      <c r="AO102" s="240"/>
      <c r="AP102" s="240">
        <f>IF(' '!$C$48&lt;&gt;' '!M48,"",IF(OR(' '!F12&lt;&gt;1,' '!F26&lt;&gt;1,' '!F40&lt;&gt;1),"",VLOOKUP(' '!C46,' '!$D$45:$P$47,13,0)))</f>
      </c>
      <c r="AQ102" s="240"/>
      <c r="AR102" s="240"/>
      <c r="AS102" s="240">
        <f>IF(' '!$C$48&lt;&gt;' '!M48,"",IF(OR(' '!F12&lt;&gt;1,' '!F26&lt;&gt;1,' '!F40&lt;&gt;1),"",VLOOKUP(' '!C46,' '!$D$45:$P$47,5,0)))</f>
      </c>
      <c r="AT102" s="298"/>
      <c r="AU102" s="79">
        <f>IF(' '!$C$48&lt;&gt;' '!M48,"",IF(OR(' '!F12&lt;&gt;1,' '!F26&lt;&gt;1,' '!F40&lt;&gt;1),"",":"))</f>
      </c>
      <c r="AV102" s="403">
        <f>IF(' '!$C$48&lt;&gt;' '!M48,"",IF(OR(' '!F12&lt;&gt;1,' '!F26&lt;&gt;1,' '!F40&lt;&gt;1),"",VLOOKUP(' '!C46,' '!$D$45:$P$47,6,0)))</f>
      </c>
      <c r="AW102" s="403"/>
      <c r="AX102" s="281">
        <f>IF(' '!$C$48&lt;&gt;' '!M48,"",IF(OR(' '!F12&lt;&gt;1,' '!F26&lt;&gt;1,' '!F40&lt;&gt;1),"",AS102-AV102))</f>
      </c>
      <c r="AY102" s="281"/>
      <c r="AZ102" s="282"/>
      <c r="BA102" s="240">
        <f>IF(' '!$C$48&lt;&gt;' '!M48,"",IF(OR(' '!F12&lt;&gt;1,' '!F26&lt;&gt;1,' '!F40&lt;&gt;1),"",VLOOKUP(' '!C46,' '!$D$45:$P$47,7,0)))</f>
      </c>
      <c r="BB102" s="240"/>
      <c r="BC102" s="285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8" customHeight="1" thickBot="1">
      <c r="A103" s="1"/>
      <c r="B103" s="214"/>
      <c r="C103" s="214"/>
      <c r="D103" s="214"/>
      <c r="E103" s="214"/>
      <c r="F103" s="214"/>
      <c r="G103" s="214"/>
      <c r="H103" s="214"/>
      <c r="I103" s="1"/>
      <c r="J103" s="263">
        <f>IF(AND(' '!$M$10&gt;0,' '!$M$24&gt;0,' '!$M$38&gt;0),IF(VLOOKUP(' '!C47,' '!$D$45:$F$47,3,0)=MAX(J$101:J102),"",' '!C47),"")</f>
      </c>
      <c r="K103" s="264"/>
      <c r="L103" s="303">
        <f>IF(' '!$C$48&lt;&gt;' '!M48,"",IF(OR(' '!F12&lt;&gt;1,' '!F26&lt;&gt;1,' '!F40&lt;&gt;1),"3.Platz nicht eindeutig",VLOOKUP(' '!C47,' '!$D$45:$P$47,4,0)))</f>
      </c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05"/>
      <c r="AG103" s="241">
        <f>IF(' '!$C$48&lt;&gt;' '!M48,"",IF(OR(' '!F12&lt;&gt;1,' '!F26&lt;&gt;1,' '!F40&lt;&gt;1),"",VLOOKUP(' '!C47,' '!$D$45:$P$47,10,0)))</f>
      </c>
      <c r="AH103" s="241"/>
      <c r="AI103" s="241"/>
      <c r="AJ103" s="241">
        <f>IF(' '!$C$48&lt;&gt;' '!M48,"",IF(OR(' '!F12&lt;&gt;1,' '!F26&lt;&gt;1,' '!F40&lt;&gt;1),"",VLOOKUP(' '!C47,' '!$D$45:$P$47,11,0)))</f>
      </c>
      <c r="AK103" s="241"/>
      <c r="AL103" s="241"/>
      <c r="AM103" s="241">
        <f>IF(' '!$C$48&lt;&gt;' '!M48,"",IF(OR(' '!F12&lt;&gt;1,' '!F26&lt;&gt;1,' '!F40&lt;&gt;1),"",VLOOKUP(' '!C47,' '!$D$45:$P$47,12,0)))</f>
      </c>
      <c r="AN103" s="241"/>
      <c r="AO103" s="241"/>
      <c r="AP103" s="241">
        <f>IF(' '!$C$48&lt;&gt;' '!M48,"",IF(OR(' '!F12&lt;&gt;1,' '!F26&lt;&gt;1,' '!F40&lt;&gt;1),"",VLOOKUP(' '!C47,' '!$D$45:$P$47,13,0)))</f>
      </c>
      <c r="AQ103" s="241"/>
      <c r="AR103" s="241"/>
      <c r="AS103" s="241">
        <f>IF(' '!$C$48&lt;&gt;' '!M48,"",IF(OR(' '!F12&lt;&gt;1,' '!F26&lt;&gt;1,' '!F40&lt;&gt;1),"",VLOOKUP(' '!C47,' '!$D$45:$P$47,5,0)))</f>
      </c>
      <c r="AT103" s="283"/>
      <c r="AU103" s="80">
        <f>IF(' '!$C$48&lt;&gt;' '!M48,"",IF(OR(' '!F12&lt;&gt;1,' '!F26&lt;&gt;1,' '!F40&lt;&gt;1),"",":"))</f>
      </c>
      <c r="AV103" s="406">
        <f>IF(' '!$C$48&lt;&gt;' '!M48,"",IF(OR(' '!F12&lt;&gt;1,' '!F26&lt;&gt;1,' '!F40&lt;&gt;1),"",VLOOKUP(' '!C47,' '!$D$45:$P$47,6,0)))</f>
      </c>
      <c r="AW103" s="406"/>
      <c r="AX103" s="312">
        <f>IF(' '!$C$48&lt;&gt;' '!M48,"",IF(OR(' '!F12&lt;&gt;1,' '!F26&lt;&gt;1,' '!F40&lt;&gt;1),"",AS103-AV103))</f>
      </c>
      <c r="AY103" s="312"/>
      <c r="AZ103" s="313"/>
      <c r="BA103" s="241">
        <f>IF(' '!$C$48&lt;&gt;' '!M48,"",IF(OR(' '!F12&lt;&gt;1,' '!F26&lt;&gt;1,' '!F40&lt;&gt;1),"",VLOOKUP(' '!C47,' '!$D$45:$P$47,7,0)))</f>
      </c>
      <c r="BB103" s="241"/>
      <c r="BC103" s="280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6"/>
      <c r="AF104" s="6"/>
      <c r="AG104" s="5"/>
      <c r="AH104" s="3"/>
      <c r="AI104" s="3"/>
      <c r="AJ104" s="4"/>
      <c r="AK104" s="4"/>
      <c r="AL104" s="4"/>
      <c r="AM104" s="4"/>
      <c r="AN104" s="4"/>
      <c r="AO104" s="77"/>
      <c r="AP104" s="78"/>
      <c r="AQ104" s="36"/>
      <c r="AR104" s="36"/>
      <c r="AS104" s="46"/>
      <c r="AT104" s="40"/>
      <c r="AU104" s="40"/>
      <c r="AV104" s="40"/>
      <c r="AW104" s="40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ht="12.75"/>
    <row r="106" spans="4:119" s="1" customFormat="1" ht="12.75">
      <c r="D106" s="32" t="s">
        <v>45</v>
      </c>
      <c r="AZ106" s="2"/>
      <c r="BA106" s="2"/>
      <c r="BB106" s="3"/>
      <c r="BC106" s="3"/>
      <c r="BD106" s="3"/>
      <c r="BE106" s="3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5"/>
      <c r="BU106" s="6"/>
      <c r="BV106" s="6"/>
      <c r="BW106" s="6"/>
      <c r="BX106" s="5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</row>
    <row r="107" spans="52:119" s="1" customFormat="1" ht="6" customHeight="1" thickBot="1">
      <c r="AZ107" s="2"/>
      <c r="BA107" s="2"/>
      <c r="BB107" s="3"/>
      <c r="BC107" s="3"/>
      <c r="BD107" s="3"/>
      <c r="BE107" s="3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5"/>
      <c r="BU107" s="6"/>
      <c r="BV107" s="6"/>
      <c r="BW107" s="6"/>
      <c r="BX107" s="5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</row>
    <row r="108" spans="4:60" s="1" customFormat="1" ht="18" customHeight="1" thickBot="1">
      <c r="D108" s="452" t="s">
        <v>46</v>
      </c>
      <c r="E108" s="453"/>
      <c r="F108" s="453"/>
      <c r="G108" s="453"/>
      <c r="H108" s="453"/>
      <c r="I108" s="453"/>
      <c r="J108" s="453"/>
      <c r="K108" s="453"/>
      <c r="L108" s="453"/>
      <c r="M108" s="453"/>
      <c r="N108" s="453"/>
      <c r="O108" s="453"/>
      <c r="P108" s="453"/>
      <c r="Q108" s="453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3"/>
      <c r="AC108" s="454"/>
      <c r="AG108" s="425" t="s">
        <v>47</v>
      </c>
      <c r="AH108" s="426"/>
      <c r="AI108" s="426"/>
      <c r="AJ108" s="426"/>
      <c r="AK108" s="426"/>
      <c r="AL108" s="426"/>
      <c r="AM108" s="426"/>
      <c r="AN108" s="426"/>
      <c r="AO108" s="426"/>
      <c r="AP108" s="426"/>
      <c r="AQ108" s="426"/>
      <c r="AR108" s="426"/>
      <c r="AS108" s="426"/>
      <c r="AT108" s="426"/>
      <c r="AU108" s="426"/>
      <c r="AV108" s="426"/>
      <c r="AW108" s="426"/>
      <c r="AX108" s="426"/>
      <c r="AY108" s="426"/>
      <c r="AZ108" s="426"/>
      <c r="BA108" s="426"/>
      <c r="BB108" s="426"/>
      <c r="BC108" s="426"/>
      <c r="BD108" s="426"/>
      <c r="BE108" s="426"/>
      <c r="BF108" s="427"/>
      <c r="BG108" s="4"/>
      <c r="BH108" s="4"/>
    </row>
    <row r="109" spans="3:60" s="1" customFormat="1" ht="18" customHeight="1">
      <c r="C109" s="89">
        <v>1</v>
      </c>
      <c r="D109" s="492" t="s">
        <v>73</v>
      </c>
      <c r="E109" s="493"/>
      <c r="F109" s="493"/>
      <c r="G109" s="493"/>
      <c r="H109" s="493"/>
      <c r="I109" s="465">
        <f>IF(OR(' '!M10=0,' '!C10&lt;&gt;SUM(AV66:AX70)),"",IF(OR(F66=1,F67=1,F68=1,F69=1,F70=1),VLOOKUP(SMALL($F$66:$H$70,1),$F$66:$AF$70,7,0),IF(AND(SUM(AV66:AX70)=' '!C10,' '!F10=1),L66,"1. Platz Gruppe A nicht eindeutig")))</f>
      </c>
      <c r="J109" s="466"/>
      <c r="K109" s="466"/>
      <c r="L109" s="466"/>
      <c r="M109" s="466"/>
      <c r="N109" s="466"/>
      <c r="O109" s="466"/>
      <c r="P109" s="466"/>
      <c r="Q109" s="466"/>
      <c r="R109" s="466"/>
      <c r="S109" s="466"/>
      <c r="T109" s="466"/>
      <c r="U109" s="466"/>
      <c r="V109" s="466"/>
      <c r="W109" s="466"/>
      <c r="X109" s="466"/>
      <c r="Y109" s="466"/>
      <c r="Z109" s="466"/>
      <c r="AA109" s="466"/>
      <c r="AB109" s="466"/>
      <c r="AC109" s="491"/>
      <c r="AF109" s="90">
        <v>1</v>
      </c>
      <c r="AG109" s="494" t="s">
        <v>77</v>
      </c>
      <c r="AH109" s="495"/>
      <c r="AI109" s="495"/>
      <c r="AJ109" s="495"/>
      <c r="AK109" s="496"/>
      <c r="AL109" s="465">
        <f>IF(OR(' '!M10=0,' '!C10&lt;&gt;SUM(AV66:AX70)),"",IF(OR(F66=2,F67=2,F68=2,F69=2,F70=2),VLOOKUP(SMALL($F$66:$H$70,2),$F$66:$AF$70,7,0),IF(AND(SUM(AV66:AX70)=' '!C10,' '!F11=1),L67,"2. Platz Gruppe A nicht eindeutig")))</f>
      </c>
      <c r="AM109" s="466"/>
      <c r="AN109" s="466"/>
      <c r="AO109" s="466"/>
      <c r="AP109" s="466"/>
      <c r="AQ109" s="466"/>
      <c r="AR109" s="466"/>
      <c r="AS109" s="466"/>
      <c r="AT109" s="466"/>
      <c r="AU109" s="466"/>
      <c r="AV109" s="466"/>
      <c r="AW109" s="466"/>
      <c r="AX109" s="466"/>
      <c r="AY109" s="466"/>
      <c r="AZ109" s="466"/>
      <c r="BA109" s="466"/>
      <c r="BB109" s="466"/>
      <c r="BC109" s="466"/>
      <c r="BD109" s="466"/>
      <c r="BE109" s="466"/>
      <c r="BF109" s="491"/>
      <c r="BG109" s="3"/>
      <c r="BH109" s="3"/>
    </row>
    <row r="110" spans="3:60" s="1" customFormat="1" ht="18" customHeight="1">
      <c r="C110" s="90">
        <v>2</v>
      </c>
      <c r="D110" s="428" t="s">
        <v>74</v>
      </c>
      <c r="E110" s="429"/>
      <c r="F110" s="429"/>
      <c r="G110" s="429"/>
      <c r="H110" s="429"/>
      <c r="I110" s="422">
        <f>IF(OR(' '!M24=0,' '!C24&lt;&gt;SUM(AV80:AX84)),"",IF(OR(F80=2,F81=2,F82=2,F83=2,F84=2),VLOOKUP(SMALL($F$80:$H$84,2),$F$80:$AF$84,7,0),IF(AND(SUM(AV80:AX84)=' '!C24,' '!F25=1),L81,"2. Platz Gruppe B nicht eindeutig")))</f>
      </c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  <c r="Z110" s="423"/>
      <c r="AA110" s="423"/>
      <c r="AB110" s="423"/>
      <c r="AC110" s="424"/>
      <c r="AF110" s="90">
        <v>2</v>
      </c>
      <c r="AG110" s="428" t="s">
        <v>78</v>
      </c>
      <c r="AH110" s="429"/>
      <c r="AI110" s="429"/>
      <c r="AJ110" s="429"/>
      <c r="AK110" s="429"/>
      <c r="AL110" s="422">
        <f>IF(OR(' '!M24=0,' '!C24&lt;&gt;SUM(AV80:AX84)),"",IF(OR(F80=1,F81=1,F82=1,F83=1,F84=1),VLOOKUP(SMALL($F$80:$H$84,1),$F$80:$AF$84,7,0),IF(AND(SUM(AV80:AX84)=' '!C24,' '!F24=1),L80,"1. Platz Gruppe B nicht eindeutig")))</f>
      </c>
      <c r="AM110" s="423"/>
      <c r="AN110" s="423"/>
      <c r="AO110" s="423"/>
      <c r="AP110" s="423"/>
      <c r="AQ110" s="423"/>
      <c r="AR110" s="423"/>
      <c r="AS110" s="423"/>
      <c r="AT110" s="423"/>
      <c r="AU110" s="423"/>
      <c r="AV110" s="423"/>
      <c r="AW110" s="423"/>
      <c r="AX110" s="423"/>
      <c r="AY110" s="423"/>
      <c r="AZ110" s="423"/>
      <c r="BA110" s="423"/>
      <c r="BB110" s="423"/>
      <c r="BC110" s="423"/>
      <c r="BD110" s="423"/>
      <c r="BE110" s="423"/>
      <c r="BF110" s="424"/>
      <c r="BG110" s="3"/>
      <c r="BH110" s="3"/>
    </row>
    <row r="111" spans="3:60" s="1" customFormat="1" ht="18" customHeight="1">
      <c r="C111" s="90">
        <v>3</v>
      </c>
      <c r="D111" s="455" t="s">
        <v>75</v>
      </c>
      <c r="E111" s="456"/>
      <c r="F111" s="456"/>
      <c r="G111" s="456"/>
      <c r="H111" s="456"/>
      <c r="I111" s="422">
        <f>IF(OR(' '!M38=0,' '!C38&lt;&gt;SUM(AV94:AX98)),"",IF(OR(F94=1,F95=1,F96=1,F97=1,F98=1),VLOOKUP(SMALL($F$94:$H$98,1),$F$94:$AF$98,7,0),IF(AND(SUM(AV94:AX98)=' '!C38,' '!F38=1),L94,"1. Platz Gruppe C nicht eindeutig")))</f>
      </c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4"/>
      <c r="AF111" s="90">
        <v>3</v>
      </c>
      <c r="AG111" s="455" t="s">
        <v>79</v>
      </c>
      <c r="AH111" s="456"/>
      <c r="AI111" s="456"/>
      <c r="AJ111" s="456"/>
      <c r="AK111" s="456"/>
      <c r="AL111" s="422">
        <f>IF(OR(' '!M38=0,' '!C38&lt;&gt;SUM(AV94:AX98)),"",IF(OR(F94=2,F95=2,F96=2,F97=2,F98=2),VLOOKUP(SMALL($F$94:$H$98,2),$F$94:$AF$98,7,0),IF(AND(SUM(AV94:AX98)=' '!C38,' '!F39=1),L95,"2. Platz Gruppe C nicht eindeutig")))</f>
      </c>
      <c r="AM111" s="423"/>
      <c r="AN111" s="423"/>
      <c r="AO111" s="423"/>
      <c r="AP111" s="423"/>
      <c r="AQ111" s="423"/>
      <c r="AR111" s="423"/>
      <c r="AS111" s="423"/>
      <c r="AT111" s="423"/>
      <c r="AU111" s="423"/>
      <c r="AV111" s="423"/>
      <c r="AW111" s="423"/>
      <c r="AX111" s="423"/>
      <c r="AY111" s="423"/>
      <c r="AZ111" s="423"/>
      <c r="BA111" s="423"/>
      <c r="BB111" s="423"/>
      <c r="BC111" s="423"/>
      <c r="BD111" s="423"/>
      <c r="BE111" s="423"/>
      <c r="BF111" s="424"/>
      <c r="BG111" s="3"/>
      <c r="BH111" s="3"/>
    </row>
    <row r="112" spans="3:60" s="1" customFormat="1" ht="18" customHeight="1" thickBot="1">
      <c r="C112" s="90">
        <v>4</v>
      </c>
      <c r="D112" s="457" t="s">
        <v>76</v>
      </c>
      <c r="E112" s="458"/>
      <c r="F112" s="458"/>
      <c r="G112" s="458"/>
      <c r="H112" s="458"/>
      <c r="I112" s="303">
        <f>IF(OR(' '!M48=0,' '!C48&lt;&gt;' '!M48),"",IF(OR(F101=2,F102=2,F103=2),VLOOKUP(SMALL($F$101:$H$103,2),$F$101:$AF$103,7,0),IF(AND(' '!M48=' '!C48,' '!F49=1),L102,"2. Platz Gruppen 3. nicht eindeutig")))</f>
      </c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  <c r="AC112" s="459"/>
      <c r="AF112" s="90">
        <v>4</v>
      </c>
      <c r="AG112" s="457" t="s">
        <v>80</v>
      </c>
      <c r="AH112" s="458"/>
      <c r="AI112" s="458"/>
      <c r="AJ112" s="458"/>
      <c r="AK112" s="458"/>
      <c r="AL112" s="303">
        <f>IF(OR(' '!M48=0,' '!C48&lt;&gt;' '!M48),"",IF(OR(F101=1,F102=1,F103=1),VLOOKUP(SMALL($F$101:$H$103,1),$F$101:$AF$103,7,0),IF(AND(' '!M48=' '!C48,' '!F48=1),L101,"1. Platz Gruppen 3. nicht eindeutig")))</f>
      </c>
      <c r="AM112" s="304"/>
      <c r="AN112" s="304"/>
      <c r="AO112" s="304"/>
      <c r="AP112" s="304"/>
      <c r="AQ112" s="304"/>
      <c r="AR112" s="304"/>
      <c r="AS112" s="304"/>
      <c r="AT112" s="304"/>
      <c r="AU112" s="304"/>
      <c r="AV112" s="304"/>
      <c r="AW112" s="304"/>
      <c r="AX112" s="304"/>
      <c r="AY112" s="304"/>
      <c r="AZ112" s="304"/>
      <c r="BA112" s="304"/>
      <c r="BB112" s="304"/>
      <c r="BC112" s="304"/>
      <c r="BD112" s="304"/>
      <c r="BE112" s="304"/>
      <c r="BF112" s="459"/>
      <c r="BG112" s="3"/>
      <c r="BH112" s="3"/>
    </row>
    <row r="113" spans="51:60" s="1" customFormat="1" ht="12.75">
      <c r="AY113" s="2"/>
      <c r="AZ113" s="2"/>
      <c r="BA113" s="3"/>
      <c r="BB113" s="3"/>
      <c r="BC113" s="3"/>
      <c r="BD113" s="3"/>
      <c r="BE113" s="3"/>
      <c r="BF113" s="3"/>
      <c r="BG113" s="3"/>
      <c r="BH113" s="3"/>
    </row>
    <row r="114" spans="2:60" s="1" customFormat="1" ht="12.75">
      <c r="B114" s="32" t="s">
        <v>48</v>
      </c>
      <c r="R114" s="35"/>
      <c r="AY114" s="2"/>
      <c r="AZ114" s="2"/>
      <c r="BA114" s="3"/>
      <c r="BB114" s="3"/>
      <c r="BC114" s="3"/>
      <c r="BD114" s="3"/>
      <c r="BE114" s="3"/>
      <c r="BF114" s="3"/>
      <c r="BG114" s="3"/>
      <c r="BH114" s="3"/>
    </row>
    <row r="115" spans="2:60" s="1" customFormat="1" ht="14.25" customHeight="1">
      <c r="B115" s="91"/>
      <c r="R115" s="35"/>
      <c r="AY115" s="2"/>
      <c r="AZ115" s="2"/>
      <c r="BA115" s="3"/>
      <c r="BB115" s="3"/>
      <c r="BC115" s="3"/>
      <c r="BD115" s="3"/>
      <c r="BE115" s="3"/>
      <c r="BF115" s="3"/>
      <c r="BG115" s="3"/>
      <c r="BH115" s="3"/>
    </row>
    <row r="116" spans="1:60" s="25" customFormat="1" ht="15.75">
      <c r="A116" s="130"/>
      <c r="B116" s="163" t="s">
        <v>81</v>
      </c>
      <c r="C116" s="163"/>
      <c r="D116" s="163"/>
      <c r="E116" s="163"/>
      <c r="F116" s="163"/>
      <c r="G116" s="163"/>
      <c r="H116" s="165">
        <f>G55+TEXT(2*$U$116*($X$116/1440)+($AI$116/1440)+($AW$116/1440),"hh:mm")</f>
        <v>0.6736111111111107</v>
      </c>
      <c r="I116" s="165"/>
      <c r="J116" s="165"/>
      <c r="K116" s="165"/>
      <c r="L116" s="130" t="s">
        <v>3</v>
      </c>
      <c r="M116" s="130"/>
      <c r="N116" s="130"/>
      <c r="O116" s="130"/>
      <c r="P116" s="130"/>
      <c r="Q116" s="130"/>
      <c r="R116" s="130"/>
      <c r="S116" s="130"/>
      <c r="T116" s="131" t="s">
        <v>4</v>
      </c>
      <c r="U116" s="166">
        <f>U10</f>
        <v>1</v>
      </c>
      <c r="V116" s="166"/>
      <c r="W116" s="132" t="s">
        <v>5</v>
      </c>
      <c r="X116" s="167">
        <f>X10</f>
        <v>10</v>
      </c>
      <c r="Y116" s="167"/>
      <c r="Z116" s="167"/>
      <c r="AA116" s="167"/>
      <c r="AB116" s="167"/>
      <c r="AC116" s="168">
        <f>IF(U116=2,"Halbzeit:","")</f>
      </c>
      <c r="AD116" s="168"/>
      <c r="AE116" s="168"/>
      <c r="AF116" s="168"/>
      <c r="AG116" s="168"/>
      <c r="AH116" s="168"/>
      <c r="AI116" s="167">
        <f>AI10</f>
        <v>0</v>
      </c>
      <c r="AJ116" s="167"/>
      <c r="AK116" s="167"/>
      <c r="AL116" s="167"/>
      <c r="AM116" s="167"/>
      <c r="AN116" s="130"/>
      <c r="AO116" s="163" t="s">
        <v>6</v>
      </c>
      <c r="AP116" s="163"/>
      <c r="AQ116" s="163"/>
      <c r="AR116" s="163"/>
      <c r="AS116" s="163"/>
      <c r="AT116" s="163"/>
      <c r="AU116" s="163"/>
      <c r="AV116" s="163"/>
      <c r="AW116" s="164">
        <f>AW10</f>
        <v>2</v>
      </c>
      <c r="AX116" s="164"/>
      <c r="AY116" s="164"/>
      <c r="AZ116" s="164"/>
      <c r="BA116" s="164"/>
      <c r="BB116" s="133"/>
      <c r="BC116" s="125"/>
      <c r="BD116" s="125"/>
      <c r="BE116" s="125"/>
      <c r="BF116" s="125"/>
      <c r="BG116" s="26"/>
      <c r="BH116" s="26"/>
    </row>
    <row r="117" spans="51:60" s="1" customFormat="1" ht="13.5" thickBot="1">
      <c r="AY117" s="2"/>
      <c r="AZ117" s="2"/>
      <c r="BA117" s="3"/>
      <c r="BB117" s="3"/>
      <c r="BC117" s="3"/>
      <c r="BD117" s="3"/>
      <c r="BE117" s="3"/>
      <c r="BF117" s="3"/>
      <c r="BG117" s="3"/>
      <c r="BH117" s="3"/>
    </row>
    <row r="118" spans="2:60" s="1" customFormat="1" ht="18" customHeight="1" thickBot="1">
      <c r="B118" s="382" t="s">
        <v>27</v>
      </c>
      <c r="C118" s="201"/>
      <c r="D118" s="199" t="s">
        <v>28</v>
      </c>
      <c r="E118" s="200"/>
      <c r="F118" s="201"/>
      <c r="G118" s="199" t="s">
        <v>82</v>
      </c>
      <c r="H118" s="200"/>
      <c r="I118" s="200"/>
      <c r="J118" s="201"/>
      <c r="K118" s="199" t="s">
        <v>29</v>
      </c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1"/>
      <c r="BB118" s="199" t="s">
        <v>30</v>
      </c>
      <c r="BC118" s="200"/>
      <c r="BD118" s="200"/>
      <c r="BE118" s="200"/>
      <c r="BF118" s="200"/>
      <c r="BG118" s="127"/>
      <c r="BH118" s="128"/>
    </row>
    <row r="119" spans="2:60" s="1" customFormat="1" ht="18" customHeight="1">
      <c r="B119" s="386">
        <v>31</v>
      </c>
      <c r="C119" s="387"/>
      <c r="D119" s="383" t="s">
        <v>49</v>
      </c>
      <c r="E119" s="384"/>
      <c r="F119" s="385"/>
      <c r="G119" s="333">
        <f>$H$116</f>
        <v>0.6736111111111107</v>
      </c>
      <c r="H119" s="334"/>
      <c r="I119" s="334"/>
      <c r="J119" s="335"/>
      <c r="K119" s="188" t="str">
        <f>IF(I109="",D109,I109)</f>
        <v>1. Grp. A</v>
      </c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42" t="s">
        <v>32</v>
      </c>
      <c r="AG119" s="189" t="str">
        <f>IF(I110="",D110,I110)</f>
        <v>2. Grp. B</v>
      </c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221"/>
      <c r="BB119" s="254"/>
      <c r="BC119" s="255"/>
      <c r="BD119" s="255"/>
      <c r="BE119" s="256"/>
      <c r="BF119" s="256"/>
      <c r="BG119" s="129"/>
      <c r="BH119" s="82"/>
    </row>
    <row r="120" spans="2:60" s="1" customFormat="1" ht="18" customHeight="1" thickBot="1">
      <c r="B120" s="377">
        <v>32</v>
      </c>
      <c r="C120" s="378"/>
      <c r="D120" s="379" t="s">
        <v>50</v>
      </c>
      <c r="E120" s="380"/>
      <c r="F120" s="381"/>
      <c r="G120" s="342">
        <f>G119+TEXT($U$116*($X$116/1440)+($AI$116/1440)+($AW$116/1440),"hh:mm")</f>
        <v>0.681944444444444</v>
      </c>
      <c r="H120" s="343"/>
      <c r="I120" s="343"/>
      <c r="J120" s="344"/>
      <c r="K120" s="184" t="str">
        <f>IF(AL109="",AG109,AL109)</f>
        <v>2. Grp. A</v>
      </c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00" t="s">
        <v>32</v>
      </c>
      <c r="AG120" s="185" t="str">
        <f>IF(AL110="",AG110,AL110)</f>
        <v>1. Grp. B</v>
      </c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85"/>
      <c r="AT120" s="185"/>
      <c r="AU120" s="185"/>
      <c r="AV120" s="185"/>
      <c r="AW120" s="185"/>
      <c r="AX120" s="185"/>
      <c r="AY120" s="185"/>
      <c r="AZ120" s="185"/>
      <c r="BA120" s="220"/>
      <c r="BB120" s="317"/>
      <c r="BC120" s="318"/>
      <c r="BD120" s="318"/>
      <c r="BE120" s="205"/>
      <c r="BF120" s="205"/>
      <c r="BG120" s="129"/>
      <c r="BH120" s="82"/>
    </row>
    <row r="121" spans="2:60" s="1" customFormat="1" ht="18" customHeight="1">
      <c r="B121" s="386">
        <v>33</v>
      </c>
      <c r="C121" s="387"/>
      <c r="D121" s="383" t="s">
        <v>49</v>
      </c>
      <c r="E121" s="384"/>
      <c r="F121" s="385"/>
      <c r="G121" s="333">
        <f>G120+TEXT($U$116*($X$116/1440)+($AI$116/1440)+($AW$116/1440),"hh:mm")</f>
        <v>0.6902777777777773</v>
      </c>
      <c r="H121" s="334"/>
      <c r="I121" s="334"/>
      <c r="J121" s="335"/>
      <c r="K121" s="188" t="str">
        <f>IF(I111="",D111,I111)</f>
        <v>1. Grp. C</v>
      </c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42" t="s">
        <v>32</v>
      </c>
      <c r="AG121" s="189" t="str">
        <f>IF(I112="",D112,I112)</f>
        <v>2. Grp. 3.</v>
      </c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221"/>
      <c r="BB121" s="254"/>
      <c r="BC121" s="255"/>
      <c r="BD121" s="255"/>
      <c r="BE121" s="256"/>
      <c r="BF121" s="256"/>
      <c r="BG121" s="129"/>
      <c r="BH121" s="82"/>
    </row>
    <row r="122" spans="2:60" s="1" customFormat="1" ht="18" customHeight="1" thickBot="1">
      <c r="B122" s="377">
        <v>34</v>
      </c>
      <c r="C122" s="378"/>
      <c r="D122" s="379" t="s">
        <v>50</v>
      </c>
      <c r="E122" s="380"/>
      <c r="F122" s="381"/>
      <c r="G122" s="342">
        <f>G121+TEXT($U$116*($X$116/1440)+($AI$116/1440)+($AW$116/1440),"hh:mm")</f>
        <v>0.6986111111111106</v>
      </c>
      <c r="H122" s="343"/>
      <c r="I122" s="343"/>
      <c r="J122" s="344"/>
      <c r="K122" s="184" t="str">
        <f>IF(AL111="",AG111,AL111)</f>
        <v>2. Grp. C</v>
      </c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00" t="s">
        <v>32</v>
      </c>
      <c r="AG122" s="185" t="str">
        <f>IF(AL112="",AG112,AL112)</f>
        <v>1. Grp. 3.</v>
      </c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220"/>
      <c r="BB122" s="317"/>
      <c r="BC122" s="318"/>
      <c r="BD122" s="318"/>
      <c r="BE122" s="205"/>
      <c r="BF122" s="205"/>
      <c r="BG122" s="129"/>
      <c r="BH122" s="82"/>
    </row>
    <row r="123" spans="2:60" s="1" customFormat="1" ht="18" customHeight="1">
      <c r="B123" s="386">
        <v>35</v>
      </c>
      <c r="C123" s="387"/>
      <c r="D123" s="383" t="s">
        <v>49</v>
      </c>
      <c r="E123" s="384"/>
      <c r="F123" s="385"/>
      <c r="G123" s="333">
        <f>G122+TEXT($U$116*($X$116/1440)+($AI$116/1440)+($AW$116/1440),"hh:mm")</f>
        <v>0.7069444444444439</v>
      </c>
      <c r="H123" s="334"/>
      <c r="I123" s="334"/>
      <c r="J123" s="335"/>
      <c r="K123" s="188" t="str">
        <f>IF(I112="",D112,I112)</f>
        <v>2. Grp. 3.</v>
      </c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42" t="s">
        <v>32</v>
      </c>
      <c r="AG123" s="189" t="str">
        <f>IF(I109="",D109,I109)</f>
        <v>1. Grp. A</v>
      </c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221"/>
      <c r="BB123" s="254"/>
      <c r="BC123" s="255"/>
      <c r="BD123" s="255"/>
      <c r="BE123" s="256"/>
      <c r="BF123" s="256"/>
      <c r="BG123" s="129"/>
      <c r="BH123" s="82"/>
    </row>
    <row r="124" spans="2:60" s="1" customFormat="1" ht="18" customHeight="1" thickBot="1">
      <c r="B124" s="377">
        <v>36</v>
      </c>
      <c r="C124" s="378"/>
      <c r="D124" s="379" t="s">
        <v>50</v>
      </c>
      <c r="E124" s="380"/>
      <c r="F124" s="381"/>
      <c r="G124" s="342">
        <f>G123+TEXT($U$116*($X$116/1440)+($AI$116/1440)+($AW$116/1440),"hh:mm")</f>
        <v>0.7152777777777772</v>
      </c>
      <c r="H124" s="343"/>
      <c r="I124" s="343"/>
      <c r="J124" s="344"/>
      <c r="K124" s="184" t="str">
        <f>IF(AL112="",AG112,AL112)</f>
        <v>1. Grp. 3.</v>
      </c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00" t="s">
        <v>32</v>
      </c>
      <c r="AG124" s="185" t="str">
        <f>IF(AL109="",AG109,AL109)</f>
        <v>2. Grp. A</v>
      </c>
      <c r="AH124" s="185"/>
      <c r="AI124" s="185"/>
      <c r="AJ124" s="185"/>
      <c r="AK124" s="185"/>
      <c r="AL124" s="185"/>
      <c r="AM124" s="185"/>
      <c r="AN124" s="185"/>
      <c r="AO124" s="185"/>
      <c r="AP124" s="185"/>
      <c r="AQ124" s="185"/>
      <c r="AR124" s="185"/>
      <c r="AS124" s="185"/>
      <c r="AT124" s="185"/>
      <c r="AU124" s="185"/>
      <c r="AV124" s="185"/>
      <c r="AW124" s="185"/>
      <c r="AX124" s="185"/>
      <c r="AY124" s="185"/>
      <c r="AZ124" s="185"/>
      <c r="BA124" s="220"/>
      <c r="BB124" s="317"/>
      <c r="BC124" s="318"/>
      <c r="BD124" s="318"/>
      <c r="BE124" s="205"/>
      <c r="BF124" s="205"/>
      <c r="BG124" s="129"/>
      <c r="BH124" s="82"/>
    </row>
    <row r="125" spans="2:60" s="1" customFormat="1" ht="18" customHeight="1">
      <c r="B125" s="386">
        <v>37</v>
      </c>
      <c r="C125" s="387"/>
      <c r="D125" s="383" t="s">
        <v>49</v>
      </c>
      <c r="E125" s="384"/>
      <c r="F125" s="385"/>
      <c r="G125" s="333">
        <f>G124+TEXT($U$116*($X$116/1440)+($AI$116/1440)+($AW$116/1440),"hh:mm")</f>
        <v>0.7236111111111105</v>
      </c>
      <c r="H125" s="334"/>
      <c r="I125" s="334"/>
      <c r="J125" s="335"/>
      <c r="K125" s="188" t="str">
        <f>IF(I110="",D110,I110)</f>
        <v>2. Grp. B</v>
      </c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42" t="s">
        <v>32</v>
      </c>
      <c r="AG125" s="189" t="str">
        <f>IF(I111="",D111,I111)</f>
        <v>1. Grp. C</v>
      </c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189"/>
      <c r="AT125" s="189"/>
      <c r="AU125" s="189"/>
      <c r="AV125" s="189"/>
      <c r="AW125" s="189"/>
      <c r="AX125" s="189"/>
      <c r="AY125" s="189"/>
      <c r="AZ125" s="189"/>
      <c r="BA125" s="221"/>
      <c r="BB125" s="254"/>
      <c r="BC125" s="255"/>
      <c r="BD125" s="255"/>
      <c r="BE125" s="256"/>
      <c r="BF125" s="256"/>
      <c r="BG125" s="129"/>
      <c r="BH125" s="82"/>
    </row>
    <row r="126" spans="2:60" s="1" customFormat="1" ht="18" customHeight="1" thickBot="1">
      <c r="B126" s="377">
        <v>38</v>
      </c>
      <c r="C126" s="378"/>
      <c r="D126" s="379" t="s">
        <v>50</v>
      </c>
      <c r="E126" s="380"/>
      <c r="F126" s="381"/>
      <c r="G126" s="342">
        <f>G125+TEXT($U$116*($X$116/1440)+($AI$116/1440)+($AW$116/1440),"hh:mm")</f>
        <v>0.7319444444444438</v>
      </c>
      <c r="H126" s="343"/>
      <c r="I126" s="343"/>
      <c r="J126" s="344"/>
      <c r="K126" s="184" t="str">
        <f>IF(AL110="",AG110,AL110)</f>
        <v>1. Grp. B</v>
      </c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00" t="s">
        <v>32</v>
      </c>
      <c r="AG126" s="185" t="str">
        <f>IF(AL111="",AG111,AL111)</f>
        <v>2. Grp. C</v>
      </c>
      <c r="AH126" s="185"/>
      <c r="AI126" s="185"/>
      <c r="AJ126" s="185"/>
      <c r="AK126" s="185"/>
      <c r="AL126" s="185"/>
      <c r="AM126" s="185"/>
      <c r="AN126" s="185"/>
      <c r="AO126" s="185"/>
      <c r="AP126" s="185"/>
      <c r="AQ126" s="185"/>
      <c r="AR126" s="185"/>
      <c r="AS126" s="185"/>
      <c r="AT126" s="185"/>
      <c r="AU126" s="185"/>
      <c r="AV126" s="185"/>
      <c r="AW126" s="185"/>
      <c r="AX126" s="185"/>
      <c r="AY126" s="185"/>
      <c r="AZ126" s="185"/>
      <c r="BA126" s="220"/>
      <c r="BB126" s="317"/>
      <c r="BC126" s="318"/>
      <c r="BD126" s="318"/>
      <c r="BE126" s="205"/>
      <c r="BF126" s="205"/>
      <c r="BG126" s="129"/>
      <c r="BH126" s="82"/>
    </row>
    <row r="127" spans="2:60" s="1" customFormat="1" ht="18" customHeight="1">
      <c r="B127" s="386">
        <v>39</v>
      </c>
      <c r="C127" s="387"/>
      <c r="D127" s="383" t="s">
        <v>49</v>
      </c>
      <c r="E127" s="384"/>
      <c r="F127" s="385"/>
      <c r="G127" s="333">
        <f>G126+TEXT($U$116*($X$116/1440)+($AI$116/1440)+($AW$116/1440),"hh:mm")</f>
        <v>0.7402777777777771</v>
      </c>
      <c r="H127" s="334"/>
      <c r="I127" s="334"/>
      <c r="J127" s="335"/>
      <c r="K127" s="188" t="str">
        <f>IF(I109="",D109,I109)</f>
        <v>1. Grp. A</v>
      </c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42" t="s">
        <v>32</v>
      </c>
      <c r="AG127" s="189" t="str">
        <f>IF(I111="",D111,I111)</f>
        <v>1. Grp. C</v>
      </c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221"/>
      <c r="BB127" s="254"/>
      <c r="BC127" s="255"/>
      <c r="BD127" s="255"/>
      <c r="BE127" s="256"/>
      <c r="BF127" s="256"/>
      <c r="BG127" s="129"/>
      <c r="BH127" s="82"/>
    </row>
    <row r="128" spans="2:60" s="1" customFormat="1" ht="18" customHeight="1" thickBot="1">
      <c r="B128" s="377">
        <v>40</v>
      </c>
      <c r="C128" s="378"/>
      <c r="D128" s="379" t="s">
        <v>50</v>
      </c>
      <c r="E128" s="380"/>
      <c r="F128" s="381"/>
      <c r="G128" s="342">
        <f>G127+TEXT($U$116*($X$116/1440)+($AI$116/1440)+($AW$116/1440),"hh:mm")</f>
        <v>0.7486111111111104</v>
      </c>
      <c r="H128" s="343"/>
      <c r="I128" s="343"/>
      <c r="J128" s="344"/>
      <c r="K128" s="184" t="str">
        <f>IF(AL109="",AG109,AL109)</f>
        <v>2. Grp. A</v>
      </c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00" t="s">
        <v>32</v>
      </c>
      <c r="AG128" s="185" t="str">
        <f>IF(AL111="",AG111,AL111)</f>
        <v>2. Grp. C</v>
      </c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5"/>
      <c r="AW128" s="185"/>
      <c r="AX128" s="185"/>
      <c r="AY128" s="185"/>
      <c r="AZ128" s="185"/>
      <c r="BA128" s="220"/>
      <c r="BB128" s="317"/>
      <c r="BC128" s="318"/>
      <c r="BD128" s="318"/>
      <c r="BE128" s="205"/>
      <c r="BF128" s="205"/>
      <c r="BG128" s="129"/>
      <c r="BH128" s="82"/>
    </row>
    <row r="129" spans="2:60" s="1" customFormat="1" ht="18" customHeight="1">
      <c r="B129" s="386">
        <v>41</v>
      </c>
      <c r="C129" s="387"/>
      <c r="D129" s="383" t="s">
        <v>49</v>
      </c>
      <c r="E129" s="384"/>
      <c r="F129" s="385"/>
      <c r="G129" s="333">
        <f>G128+TEXT($U$116*($X$116/1440)+($AI$116/1440)+($AW$116/1440),"hh:mm")</f>
        <v>0.7569444444444438</v>
      </c>
      <c r="H129" s="334"/>
      <c r="I129" s="334"/>
      <c r="J129" s="335"/>
      <c r="K129" s="188" t="str">
        <f>IF(I110="",D110,I110)</f>
        <v>2. Grp. B</v>
      </c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42" t="s">
        <v>32</v>
      </c>
      <c r="AG129" s="189" t="str">
        <f>IF(I112="",D112,I112)</f>
        <v>2. Grp. 3.</v>
      </c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189"/>
      <c r="AR129" s="189"/>
      <c r="AS129" s="189"/>
      <c r="AT129" s="189"/>
      <c r="AU129" s="189"/>
      <c r="AV129" s="189"/>
      <c r="AW129" s="189"/>
      <c r="AX129" s="189"/>
      <c r="AY129" s="189"/>
      <c r="AZ129" s="189"/>
      <c r="BA129" s="221"/>
      <c r="BB129" s="254"/>
      <c r="BC129" s="255"/>
      <c r="BD129" s="255"/>
      <c r="BE129" s="256"/>
      <c r="BF129" s="256"/>
      <c r="BG129" s="129"/>
      <c r="BH129" s="82"/>
    </row>
    <row r="130" spans="2:60" s="1" customFormat="1" ht="18" customHeight="1" thickBot="1">
      <c r="B130" s="377">
        <v>42</v>
      </c>
      <c r="C130" s="378"/>
      <c r="D130" s="379" t="s">
        <v>50</v>
      </c>
      <c r="E130" s="380"/>
      <c r="F130" s="381"/>
      <c r="G130" s="342">
        <f>G129+TEXT($U$116*($X$116/1440)+($AI$116/1440)+($AW$116/1440),"hh:mm")</f>
        <v>0.7652777777777771</v>
      </c>
      <c r="H130" s="343"/>
      <c r="I130" s="343"/>
      <c r="J130" s="344"/>
      <c r="K130" s="184" t="str">
        <f>IF(AL110="",AG110,AL110)</f>
        <v>1. Grp. B</v>
      </c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00" t="s">
        <v>32</v>
      </c>
      <c r="AG130" s="185" t="str">
        <f>IF(AL112="",AG112,AL112)</f>
        <v>1. Grp. 3.</v>
      </c>
      <c r="AH130" s="185"/>
      <c r="AI130" s="185"/>
      <c r="AJ130" s="185"/>
      <c r="AK130" s="185"/>
      <c r="AL130" s="185"/>
      <c r="AM130" s="185"/>
      <c r="AN130" s="185"/>
      <c r="AO130" s="185"/>
      <c r="AP130" s="185"/>
      <c r="AQ130" s="185"/>
      <c r="AR130" s="185"/>
      <c r="AS130" s="185"/>
      <c r="AT130" s="185"/>
      <c r="AU130" s="185"/>
      <c r="AV130" s="185"/>
      <c r="AW130" s="185"/>
      <c r="AX130" s="185"/>
      <c r="AY130" s="185"/>
      <c r="AZ130" s="185"/>
      <c r="BA130" s="220"/>
      <c r="BB130" s="317"/>
      <c r="BC130" s="318"/>
      <c r="BD130" s="318"/>
      <c r="BE130" s="205"/>
      <c r="BF130" s="205"/>
      <c r="BG130" s="129"/>
      <c r="BH130" s="82"/>
    </row>
    <row r="131" spans="2:60" s="1" customFormat="1" ht="18" customHeight="1">
      <c r="B131" s="60"/>
      <c r="C131" s="60"/>
      <c r="D131" s="60"/>
      <c r="E131" s="60"/>
      <c r="F131" s="60"/>
      <c r="G131" s="60"/>
      <c r="H131" s="60"/>
      <c r="I131" s="60"/>
      <c r="J131" s="61"/>
      <c r="K131" s="61"/>
      <c r="L131" s="61"/>
      <c r="M131" s="61"/>
      <c r="N131" s="61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3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3"/>
      <c r="AX131" s="63"/>
      <c r="AY131" s="64"/>
      <c r="AZ131" s="64"/>
      <c r="BA131" s="63"/>
      <c r="BB131" s="63"/>
      <c r="BC131" s="96"/>
      <c r="BD131" s="92"/>
      <c r="BE131" s="101"/>
      <c r="BF131" s="101"/>
      <c r="BG131" s="101"/>
      <c r="BH131" s="101"/>
    </row>
    <row r="132" spans="2:118" s="1" customFormat="1" ht="18" customHeight="1" thickBot="1">
      <c r="B132" s="83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3"/>
      <c r="Q132" s="83"/>
      <c r="R132" s="83"/>
      <c r="S132" s="83"/>
      <c r="T132" s="83"/>
      <c r="U132" s="85"/>
      <c r="V132" s="83"/>
      <c r="W132" s="83"/>
      <c r="X132" s="86"/>
      <c r="Y132" s="86"/>
      <c r="Z132" s="86"/>
      <c r="AE132" s="83"/>
      <c r="AF132" s="83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3"/>
      <c r="AT132" s="83"/>
      <c r="AU132" s="83"/>
      <c r="AV132" s="83"/>
      <c r="AW132" s="83"/>
      <c r="AX132" s="85"/>
      <c r="AY132" s="51"/>
      <c r="AZ132" s="51"/>
      <c r="BA132" s="104"/>
      <c r="BB132" s="104"/>
      <c r="BC132" s="104"/>
      <c r="BD132" s="3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5"/>
      <c r="BT132" s="6"/>
      <c r="BU132" s="6"/>
      <c r="BV132" s="6"/>
      <c r="BW132" s="5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</row>
    <row r="133" spans="1:69" ht="18" customHeight="1">
      <c r="A133" s="1"/>
      <c r="B133" s="66"/>
      <c r="C133" s="66"/>
      <c r="D133" s="66"/>
      <c r="E133" s="66"/>
      <c r="F133" s="66"/>
      <c r="G133" s="32" t="s">
        <v>87</v>
      </c>
      <c r="H133" s="66"/>
      <c r="I133" s="1"/>
      <c r="J133" s="3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430">
        <f>L141</f>
      </c>
      <c r="AH133" s="431"/>
      <c r="AI133" s="431"/>
      <c r="AJ133" s="431">
        <f>L142</f>
      </c>
      <c r="AK133" s="431"/>
      <c r="AL133" s="431"/>
      <c r="AM133" s="431">
        <f>L143</f>
      </c>
      <c r="AN133" s="431"/>
      <c r="AO133" s="431"/>
      <c r="AP133" s="431">
        <f>L144</f>
      </c>
      <c r="AQ133" s="431"/>
      <c r="AR133" s="449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2"/>
      <c r="BE133" s="2"/>
      <c r="BF133" s="3"/>
      <c r="BG133" s="3"/>
      <c r="BH133" s="3"/>
      <c r="BI133" s="3"/>
      <c r="BJ133" s="4"/>
      <c r="BK133" s="4"/>
      <c r="BL133" s="4"/>
      <c r="BM133" s="4"/>
      <c r="BN133" s="4"/>
      <c r="BO133" s="4"/>
      <c r="BP133" s="1"/>
      <c r="BQ133" s="1"/>
    </row>
    <row r="134" spans="1:69" ht="18" customHeight="1">
      <c r="A134" s="1"/>
      <c r="B134" s="66"/>
      <c r="C134" s="66"/>
      <c r="D134" s="66"/>
      <c r="E134" s="66"/>
      <c r="F134" s="66"/>
      <c r="G134" s="66"/>
      <c r="H134" s="66"/>
      <c r="I134" s="1"/>
      <c r="J134" s="3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432"/>
      <c r="AH134" s="433"/>
      <c r="AI134" s="433"/>
      <c r="AJ134" s="433"/>
      <c r="AK134" s="433"/>
      <c r="AL134" s="433"/>
      <c r="AM134" s="433"/>
      <c r="AN134" s="433"/>
      <c r="AO134" s="433"/>
      <c r="AP134" s="433"/>
      <c r="AQ134" s="433"/>
      <c r="AR134" s="450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2"/>
      <c r="BE134" s="2"/>
      <c r="BF134" s="3"/>
      <c r="BG134" s="3"/>
      <c r="BH134" s="3"/>
      <c r="BI134" s="3"/>
      <c r="BJ134" s="4"/>
      <c r="BK134" s="4"/>
      <c r="BL134" s="4"/>
      <c r="BM134" s="4"/>
      <c r="BN134" s="4"/>
      <c r="BO134" s="4"/>
      <c r="BP134" s="1"/>
      <c r="BQ134" s="1"/>
    </row>
    <row r="135" spans="1:69" ht="18" customHeight="1">
      <c r="A135" s="1"/>
      <c r="B135" s="66"/>
      <c r="C135" s="66"/>
      <c r="D135" s="66"/>
      <c r="E135" s="66"/>
      <c r="F135" s="66"/>
      <c r="G135" s="66"/>
      <c r="H135" s="66"/>
      <c r="I135" s="1"/>
      <c r="J135" s="3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432"/>
      <c r="AH135" s="433"/>
      <c r="AI135" s="433"/>
      <c r="AJ135" s="433"/>
      <c r="AK135" s="433"/>
      <c r="AL135" s="433"/>
      <c r="AM135" s="433"/>
      <c r="AN135" s="433"/>
      <c r="AO135" s="433"/>
      <c r="AP135" s="433"/>
      <c r="AQ135" s="433"/>
      <c r="AR135" s="450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2"/>
      <c r="BE135" s="2"/>
      <c r="BF135" s="3"/>
      <c r="BG135" s="3"/>
      <c r="BH135" s="3"/>
      <c r="BI135" s="3"/>
      <c r="BJ135" s="4"/>
      <c r="BK135" s="4"/>
      <c r="BL135" s="4"/>
      <c r="BM135" s="4"/>
      <c r="BN135" s="4"/>
      <c r="BO135" s="4"/>
      <c r="BP135" s="1"/>
      <c r="BQ135" s="1"/>
    </row>
    <row r="136" spans="1:69" ht="18" customHeight="1">
      <c r="A136" s="1"/>
      <c r="B136" s="66"/>
      <c r="C136" s="66"/>
      <c r="D136" s="66"/>
      <c r="E136" s="66"/>
      <c r="F136" s="66"/>
      <c r="G136" s="66"/>
      <c r="H136" s="66"/>
      <c r="I136" s="1"/>
      <c r="J136" s="3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432"/>
      <c r="AH136" s="433"/>
      <c r="AI136" s="433"/>
      <c r="AJ136" s="433"/>
      <c r="AK136" s="433"/>
      <c r="AL136" s="433"/>
      <c r="AM136" s="433"/>
      <c r="AN136" s="433"/>
      <c r="AO136" s="433"/>
      <c r="AP136" s="433"/>
      <c r="AQ136" s="433"/>
      <c r="AR136" s="450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2"/>
      <c r="BE136" s="2"/>
      <c r="BF136" s="3"/>
      <c r="BG136" s="3"/>
      <c r="BH136" s="3"/>
      <c r="BI136" s="3"/>
      <c r="BJ136" s="4"/>
      <c r="BK136" s="4"/>
      <c r="BL136" s="4"/>
      <c r="BM136" s="4"/>
      <c r="BN136" s="4"/>
      <c r="BO136" s="4"/>
      <c r="BP136" s="1"/>
      <c r="BQ136" s="1"/>
    </row>
    <row r="137" spans="1:69" ht="18" customHeight="1">
      <c r="A137" s="1"/>
      <c r="B137" s="66"/>
      <c r="C137" s="66"/>
      <c r="D137" s="66"/>
      <c r="E137" s="66"/>
      <c r="F137" s="66"/>
      <c r="G137" s="66"/>
      <c r="H137" s="66"/>
      <c r="I137" s="1"/>
      <c r="J137" s="3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432"/>
      <c r="AH137" s="433"/>
      <c r="AI137" s="433"/>
      <c r="AJ137" s="433"/>
      <c r="AK137" s="433"/>
      <c r="AL137" s="433"/>
      <c r="AM137" s="433"/>
      <c r="AN137" s="433"/>
      <c r="AO137" s="433"/>
      <c r="AP137" s="433"/>
      <c r="AQ137" s="433"/>
      <c r="AR137" s="450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2"/>
      <c r="BE137" s="2"/>
      <c r="BF137" s="3"/>
      <c r="BG137" s="3"/>
      <c r="BH137" s="3"/>
      <c r="BI137" s="3"/>
      <c r="BJ137" s="4"/>
      <c r="BK137" s="4"/>
      <c r="BL137" s="4"/>
      <c r="BM137" s="4"/>
      <c r="BN137" s="4"/>
      <c r="BO137" s="4"/>
      <c r="BP137" s="1"/>
      <c r="BQ137" s="1"/>
    </row>
    <row r="138" spans="1:69" ht="18" customHeight="1">
      <c r="A138" s="1"/>
      <c r="B138" s="66"/>
      <c r="C138" s="66"/>
      <c r="D138" s="66"/>
      <c r="E138" s="66"/>
      <c r="F138" s="66"/>
      <c r="G138" s="66"/>
      <c r="H138" s="66"/>
      <c r="I138" s="1"/>
      <c r="J138" s="3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432"/>
      <c r="AH138" s="433"/>
      <c r="AI138" s="433"/>
      <c r="AJ138" s="433"/>
      <c r="AK138" s="433"/>
      <c r="AL138" s="433"/>
      <c r="AM138" s="433"/>
      <c r="AN138" s="433"/>
      <c r="AO138" s="433"/>
      <c r="AP138" s="433"/>
      <c r="AQ138" s="433"/>
      <c r="AR138" s="450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2"/>
      <c r="BE138" s="2"/>
      <c r="BF138" s="3"/>
      <c r="BG138" s="3"/>
      <c r="BH138" s="3"/>
      <c r="BI138" s="3"/>
      <c r="BJ138" s="4"/>
      <c r="BK138" s="4"/>
      <c r="BL138" s="4"/>
      <c r="BM138" s="4"/>
      <c r="BN138" s="4"/>
      <c r="BO138" s="4"/>
      <c r="BP138" s="1"/>
      <c r="BQ138" s="1"/>
    </row>
    <row r="139" spans="1:69" ht="18" customHeight="1" thickBot="1">
      <c r="A139" s="1"/>
      <c r="B139" s="348" t="s">
        <v>35</v>
      </c>
      <c r="C139" s="348"/>
      <c r="D139" s="348"/>
      <c r="E139" s="348"/>
      <c r="F139" s="348"/>
      <c r="G139" s="348"/>
      <c r="H139" s="34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432"/>
      <c r="AH139" s="433"/>
      <c r="AI139" s="433"/>
      <c r="AJ139" s="433"/>
      <c r="AK139" s="433"/>
      <c r="AL139" s="433"/>
      <c r="AM139" s="433"/>
      <c r="AN139" s="433"/>
      <c r="AO139" s="433"/>
      <c r="AP139" s="433"/>
      <c r="AQ139" s="433"/>
      <c r="AR139" s="450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2"/>
      <c r="BE139" s="2"/>
      <c r="BF139" s="3"/>
      <c r="BG139" s="3"/>
      <c r="BH139" s="3"/>
      <c r="BI139" s="3"/>
      <c r="BJ139" s="4"/>
      <c r="BK139" s="4"/>
      <c r="BL139" s="4"/>
      <c r="BM139" s="4"/>
      <c r="BN139" s="4"/>
      <c r="BO139" s="4"/>
      <c r="BP139" s="1"/>
      <c r="BQ139" s="1"/>
    </row>
    <row r="140" spans="1:69" ht="18" customHeight="1" thickBot="1">
      <c r="A140" s="1"/>
      <c r="B140" s="316" t="s">
        <v>36</v>
      </c>
      <c r="C140" s="316"/>
      <c r="D140" s="316"/>
      <c r="E140" s="316"/>
      <c r="F140" s="316" t="s">
        <v>37</v>
      </c>
      <c r="G140" s="316"/>
      <c r="H140" s="316"/>
      <c r="I140" s="1"/>
      <c r="J140" s="460" t="str">
        <f>IF(' '!M58=0,D108,IF(' '!C58&lt;&gt;' '!M58,"es liegen nicht alle Ergebnisse vor",D108))</f>
        <v>Gruppe D</v>
      </c>
      <c r="K140" s="461"/>
      <c r="L140" s="461"/>
      <c r="M140" s="461"/>
      <c r="N140" s="461"/>
      <c r="O140" s="461"/>
      <c r="P140" s="461"/>
      <c r="Q140" s="461"/>
      <c r="R140" s="461"/>
      <c r="S140" s="461"/>
      <c r="T140" s="461"/>
      <c r="U140" s="461"/>
      <c r="V140" s="461"/>
      <c r="W140" s="461"/>
      <c r="X140" s="461"/>
      <c r="Y140" s="461"/>
      <c r="Z140" s="461"/>
      <c r="AA140" s="461"/>
      <c r="AB140" s="461"/>
      <c r="AC140" s="461"/>
      <c r="AD140" s="461"/>
      <c r="AE140" s="461"/>
      <c r="AF140" s="461"/>
      <c r="AG140" s="434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51"/>
      <c r="AS140" s="389" t="s">
        <v>38</v>
      </c>
      <c r="AT140" s="389"/>
      <c r="AU140" s="390"/>
      <c r="AV140" s="388" t="s">
        <v>39</v>
      </c>
      <c r="AW140" s="389"/>
      <c r="AX140" s="390"/>
      <c r="AY140" s="388" t="s">
        <v>40</v>
      </c>
      <c r="AZ140" s="389"/>
      <c r="BA140" s="390"/>
      <c r="BB140" s="388" t="s">
        <v>41</v>
      </c>
      <c r="BC140" s="389"/>
      <c r="BD140" s="390"/>
      <c r="BE140" s="389" t="s">
        <v>42</v>
      </c>
      <c r="BF140" s="389"/>
      <c r="BG140" s="389"/>
      <c r="BH140" s="389"/>
      <c r="BI140" s="389"/>
      <c r="BJ140" s="388" t="s">
        <v>43</v>
      </c>
      <c r="BK140" s="389"/>
      <c r="BL140" s="390"/>
      <c r="BM140" s="419" t="s">
        <v>44</v>
      </c>
      <c r="BN140" s="420"/>
      <c r="BO140" s="421"/>
      <c r="BP140" s="1"/>
      <c r="BQ140" s="1"/>
    </row>
    <row r="141" spans="1:69" ht="18" customHeight="1">
      <c r="A141" s="1"/>
      <c r="B141" s="214"/>
      <c r="C141" s="214"/>
      <c r="D141" s="214"/>
      <c r="E141" s="214"/>
      <c r="F141" s="214"/>
      <c r="G141" s="214"/>
      <c r="H141" s="214"/>
      <c r="I141" s="33">
        <v>1</v>
      </c>
      <c r="J141" s="359">
        <f>IF(' '!$M$58=0,"",1)</f>
      </c>
      <c r="K141" s="360"/>
      <c r="L141" s="159">
        <f>IF(' '!$M$58=0,"",VLOOKUP(' '!C54,' '!$D$54:$P$57,4,0))</f>
      </c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401"/>
      <c r="AH141" s="401"/>
      <c r="AI141" s="402"/>
      <c r="AJ141" s="174">
        <f>IF(AS141="","",IF(AND(L141&amp;$AJ$133=VLOOKUP(L141&amp;$AJ$133,' '!$AC$66:$AG$89,1,0),VLOOKUP(L141&amp;$AJ$133,' '!$AC$66:$AG$89,4,0)&lt;&gt;""),VLOOKUP(L141&amp;$AJ$133,' '!$AC$66:$AG$89,4,0),VLOOKUP(L141&amp;$AJ$133,' '!$AC$66:$AG$89,5,0)))</f>
      </c>
      <c r="AK141" s="175"/>
      <c r="AL141" s="176"/>
      <c r="AM141" s="174">
        <f>IF(AS141="","",IF(AND(L141&amp;$AM$133=VLOOKUP(L141&amp;$AM$133,' '!$AC$66:$AG$89,1,0),VLOOKUP(L141&amp;$AM$133,' '!$AC$66:$AG$89,4,0)&lt;&gt;""),VLOOKUP(L141&amp;$AM$133,' '!$AC$66:$AG$89,4,0),VLOOKUP(L141&amp;$AM$133,' '!$AC$66:$AG$89,5,0)))</f>
      </c>
      <c r="AN141" s="175"/>
      <c r="AO141" s="176"/>
      <c r="AP141" s="169">
        <f>IF(AS141="","",IF(AND(L141&amp;$AP$133=VLOOKUP(L141&amp;$AP$133,' '!$AC$66:$AG$89,1,0),VLOOKUP(L141&amp;$AP$133,' '!$AC$66:$AG$89,4,0)&lt;&gt;""),VLOOKUP(L141&amp;$AP$133,' '!$AC$66:$AG$89,4,0),VLOOKUP(L141&amp;$AP$133,' '!$AC$66:$AG$89,5,0)))</f>
      </c>
      <c r="AQ141" s="170"/>
      <c r="AR141" s="170"/>
      <c r="AS141" s="336">
        <f>IF(' '!$M$58=0,"",VLOOKUP(' '!C54,' '!$D$54:$P$57,10,0))</f>
      </c>
      <c r="AT141" s="336"/>
      <c r="AU141" s="337"/>
      <c r="AV141" s="288">
        <f>IF(' '!$M$58=0,"",VLOOKUP(' '!C54,' '!$D$54:$P$57,11,0))</f>
      </c>
      <c r="AW141" s="288"/>
      <c r="AX141" s="288"/>
      <c r="AY141" s="288">
        <f>IF(' '!$M$58=0,"",VLOOKUP(' '!C54,' '!$D$54:$P$57,12,0))</f>
      </c>
      <c r="AZ141" s="288"/>
      <c r="BA141" s="288"/>
      <c r="BB141" s="309">
        <f>IF(' '!$M$58=0,"",VLOOKUP(' '!C54,' '!$D$54:$P$57,13,0))</f>
      </c>
      <c r="BC141" s="309"/>
      <c r="BD141" s="309"/>
      <c r="BE141" s="309">
        <f>IF(' '!$M$58=0,"",VLOOKUP(' '!C54,' '!$D$54:$P$57,5,0))</f>
      </c>
      <c r="BF141" s="310"/>
      <c r="BG141" s="103">
        <f>IF(' '!$M$58=0,"",":")</f>
      </c>
      <c r="BH141" s="396">
        <f>IF(' '!$M$58=0,"",VLOOKUP(' '!C54,' '!$D$54:$P$57,6,0))</f>
      </c>
      <c r="BI141" s="396"/>
      <c r="BJ141" s="394">
        <f>IF(' '!$M$58=0,"",BE141-BH141)</f>
      </c>
      <c r="BK141" s="395"/>
      <c r="BL141" s="395"/>
      <c r="BM141" s="298">
        <f>IF(' '!$M$58=0,"",VLOOKUP(' '!C54,' '!$D$54:$P$57,7,0))</f>
      </c>
      <c r="BN141" s="392"/>
      <c r="BO141" s="393"/>
      <c r="BP141" s="25"/>
      <c r="BQ141" s="25"/>
    </row>
    <row r="142" spans="1:69" ht="18" customHeight="1">
      <c r="A142" s="1"/>
      <c r="B142" s="214"/>
      <c r="C142" s="214"/>
      <c r="D142" s="214"/>
      <c r="E142" s="214"/>
      <c r="F142" s="214"/>
      <c r="G142" s="214"/>
      <c r="H142" s="214"/>
      <c r="I142" s="33">
        <v>2</v>
      </c>
      <c r="J142" s="250">
        <f>IF(' '!$M$58=0,"",IF(VLOOKUP(' '!C55,' '!$D$54:$F$57,3,0)=MAX(J$141:J141),"",' '!C55))</f>
      </c>
      <c r="K142" s="251"/>
      <c r="L142" s="208">
        <f>IF(' '!$M$58=0,"",VLOOKUP(' '!C55,' '!$D$54:$P$57,4,0))</f>
      </c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161">
        <f>IF(AS142="","",IF(AND(L142&amp;$AG$133=VLOOKUP(L142&amp;$AG$133,' '!$AC$66:$AG$89,1,0),VLOOKUP(L142&amp;$AG$133,' '!$AC$66:$AG$89,4,0)&lt;&gt;""),VLOOKUP(L142&amp;$AG$133,' '!$AC$66:$AG$89,4,0),VLOOKUP(L142&amp;$AG$133,' '!$AC$66:$AG$89,5,0)))</f>
      </c>
      <c r="AH142" s="161"/>
      <c r="AI142" s="246"/>
      <c r="AJ142" s="171"/>
      <c r="AK142" s="172"/>
      <c r="AL142" s="173"/>
      <c r="AM142" s="177">
        <f>IF(AS142="","",IF(AND(L142&amp;$AM$133=VLOOKUP(L142&amp;$AM$133,' '!$AC$66:$AG$89,1,0),VLOOKUP(L142&amp;$AM$133,' '!$AC$66:$AG$89,4,0)&lt;&gt;""),VLOOKUP(L142&amp;$AM$133,' '!$AC$66:$AG$89,4,0),VLOOKUP(L142&amp;$AM$133,' '!$AC$66:$AG$89,5,0)))</f>
      </c>
      <c r="AN142" s="178"/>
      <c r="AO142" s="179"/>
      <c r="AP142" s="160">
        <f>IF(AS142="","",IF(AND(L142&amp;$AP$133=VLOOKUP(L142&amp;$AP$133,' '!$AC$66:$AG$89,1,0),VLOOKUP(L142&amp;$AP$133,' '!$AC$66:$AG$89,4,0)&lt;&gt;""),VLOOKUP(L142&amp;$AP$133,' '!$AC$66:$AG$89,4,0),VLOOKUP(L142&amp;$AP$133,' '!$AC$66:$AG$89,5,0)))</f>
      </c>
      <c r="AQ142" s="161"/>
      <c r="AR142" s="161"/>
      <c r="AS142" s="269">
        <f>IF(' '!$M$58=0,"",VLOOKUP(' '!C55,' '!$D$54:$P$57,10,0))</f>
      </c>
      <c r="AT142" s="269"/>
      <c r="AU142" s="270"/>
      <c r="AV142" s="240">
        <f>IF(' '!$M$58=0,"",VLOOKUP(' '!C55,' '!$D$54:$P$57,11,0))</f>
      </c>
      <c r="AW142" s="240"/>
      <c r="AX142" s="240"/>
      <c r="AY142" s="240">
        <f>IF(' '!$M$58=0,"",VLOOKUP(' '!C55,' '!$D$54:$P$57,12,0))</f>
      </c>
      <c r="AZ142" s="240"/>
      <c r="BA142" s="240"/>
      <c r="BB142" s="240">
        <f>IF(' '!$M$58=0,"",VLOOKUP(' '!C55,' '!$D$54:$P$57,13,0))</f>
      </c>
      <c r="BC142" s="240"/>
      <c r="BD142" s="240"/>
      <c r="BE142" s="240">
        <f>IF(' '!$M$58=0,"",VLOOKUP(' '!C55,' '!$D$54:$P$57,5,0))</f>
      </c>
      <c r="BF142" s="298"/>
      <c r="BG142" s="79">
        <f>IF(' '!$M$58=0,"",":")</f>
      </c>
      <c r="BH142" s="392">
        <f>IF(' '!$M$58=0,"",VLOOKUP(' '!C55,' '!$D$54:$P$57,6,0))</f>
      </c>
      <c r="BI142" s="392"/>
      <c r="BJ142" s="282">
        <f>IF(' '!$M$58=0,"",BE142-BH142)</f>
      </c>
      <c r="BK142" s="391"/>
      <c r="BL142" s="391"/>
      <c r="BM142" s="298">
        <f>IF(' '!$M$58=0,"",VLOOKUP(' '!C55,' '!$D$54:$P$57,7,0))</f>
      </c>
      <c r="BN142" s="392"/>
      <c r="BO142" s="393"/>
      <c r="BP142" s="1"/>
      <c r="BQ142" s="1"/>
    </row>
    <row r="143" spans="1:69" ht="18" customHeight="1">
      <c r="A143" s="1"/>
      <c r="B143" s="214"/>
      <c r="C143" s="214"/>
      <c r="D143" s="214"/>
      <c r="E143" s="214"/>
      <c r="F143" s="214"/>
      <c r="G143" s="214"/>
      <c r="H143" s="214"/>
      <c r="I143" s="33">
        <v>3</v>
      </c>
      <c r="J143" s="250">
        <f>IF(' '!$M$58=0,"",IF(VLOOKUP(' '!C56,' '!$D$54:$F$57,3,0)=MAX(J$141:J142),"",' '!C56))</f>
      </c>
      <c r="K143" s="251"/>
      <c r="L143" s="208">
        <f>IF(' '!$M$58=0,"",VLOOKUP(' '!C56,' '!$D$54:$P$57,4,0))</f>
      </c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161">
        <f>IF(AS143="","",IF(AND(L143&amp;$AG$133=VLOOKUP(L143&amp;$AG$133,' '!$AC$66:$AG$89,1,0),VLOOKUP(L143&amp;$AG$133,' '!$AC$66:$AG$89,4,0)&lt;&gt;""),VLOOKUP(L143&amp;$AG$133,' '!$AC$66:$AG$89,4,0),VLOOKUP(L143&amp;$AG$133,' '!$AC$66:$AG$89,5,0)))</f>
      </c>
      <c r="AH143" s="161"/>
      <c r="AI143" s="246"/>
      <c r="AJ143" s="177">
        <f>IF(AS143="","",IF(AND(L143&amp;$AJ$133=VLOOKUP(L143&amp;$AJ$133,' '!$AC$66:$AG$89,1,0),VLOOKUP(L143&amp;$AJ$133,' '!$AC$66:$AG$89,4,0)&lt;&gt;""),VLOOKUP(L143&amp;$AJ$133,' '!$AC$66:$AG$89,4,0),VLOOKUP(L143&amp;$AJ$133,' '!$AC$66:$AG$89,5,0)))</f>
      </c>
      <c r="AK143" s="178"/>
      <c r="AL143" s="179"/>
      <c r="AM143" s="171"/>
      <c r="AN143" s="172"/>
      <c r="AO143" s="173"/>
      <c r="AP143" s="160">
        <f>IF(AS143="","",IF(AND(L143&amp;$AP$133=VLOOKUP(L143&amp;$AP$133,' '!$AC$66:$AG$89,1,0),VLOOKUP(L143&amp;$AP$133,' '!$AC$66:$AG$89,4,0)&lt;&gt;""),VLOOKUP(L143&amp;$AP$133,' '!$AC$66:$AG$89,4,0),VLOOKUP(L143&amp;$AP$133,' '!$AC$66:$AG$89,5,0)))</f>
      </c>
      <c r="AQ143" s="161"/>
      <c r="AR143" s="161"/>
      <c r="AS143" s="269">
        <f>IF(' '!$M$58=0,"",VLOOKUP(' '!C56,' '!$D$54:$P$57,10,0))</f>
      </c>
      <c r="AT143" s="269"/>
      <c r="AU143" s="270"/>
      <c r="AV143" s="240">
        <f>IF(' '!$M$58=0,"",VLOOKUP(' '!C56,' '!$D$54:$P$57,11,0))</f>
      </c>
      <c r="AW143" s="240"/>
      <c r="AX143" s="240"/>
      <c r="AY143" s="240">
        <f>IF(' '!$M$58=0,"",VLOOKUP(' '!C56,' '!$D$54:$P$57,12,0))</f>
      </c>
      <c r="AZ143" s="240"/>
      <c r="BA143" s="240"/>
      <c r="BB143" s="240">
        <f>IF(' '!$M$58=0,"",VLOOKUP(' '!C56,' '!$D$54:$P$57,13,0))</f>
      </c>
      <c r="BC143" s="240"/>
      <c r="BD143" s="240"/>
      <c r="BE143" s="240">
        <f>IF(' '!$M$58=0,"",VLOOKUP(' '!C56,' '!$D$54:$P$57,5,0))</f>
      </c>
      <c r="BF143" s="298"/>
      <c r="BG143" s="79">
        <f>IF(' '!$M$58=0,"",":")</f>
      </c>
      <c r="BH143" s="392">
        <f>IF(' '!$M$58=0,"",VLOOKUP(' '!C56,' '!$D$54:$P$57,6,0))</f>
      </c>
      <c r="BI143" s="392"/>
      <c r="BJ143" s="282">
        <f>IF(' '!$M$58=0,"",BE143-BH143)</f>
      </c>
      <c r="BK143" s="391"/>
      <c r="BL143" s="391"/>
      <c r="BM143" s="298">
        <f>IF(' '!$M$58=0,"",VLOOKUP(' '!C56,' '!$D$54:$P$57,7,0))</f>
      </c>
      <c r="BN143" s="392"/>
      <c r="BO143" s="393"/>
      <c r="BP143" s="1"/>
      <c r="BQ143" s="1"/>
    </row>
    <row r="144" spans="1:69" ht="18" customHeight="1" thickBot="1">
      <c r="A144" s="1"/>
      <c r="B144" s="214"/>
      <c r="C144" s="214"/>
      <c r="D144" s="214"/>
      <c r="E144" s="214"/>
      <c r="F144" s="214"/>
      <c r="G144" s="214"/>
      <c r="H144" s="214"/>
      <c r="I144" s="33">
        <v>4</v>
      </c>
      <c r="J144" s="263">
        <f>IF(' '!$M$58=0,"",IF(VLOOKUP(' '!C57,' '!$D$54:$F$57,3,0)=MAX(J$141:J143),"",' '!C57))</f>
      </c>
      <c r="K144" s="264"/>
      <c r="L144" s="206">
        <f>IF(' '!$M$58=0,"",VLOOKUP(' '!C57,' '!$D$54:$P$57,4,0))</f>
      </c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44">
        <f>IF(AS144="","",IF(AND(L144&amp;$AG$133=VLOOKUP(L144&amp;$AG$133,' '!$AC$66:$AG$89,1,0),VLOOKUP(L144&amp;$AG$133,' '!$AC$66:$AG$89,4,0)&lt;&gt;""),VLOOKUP(L144&amp;$AG$133,' '!$AC$66:$AG$89,4,0),VLOOKUP(L144&amp;$AG$133,' '!$AC$66:$AG$89,5,0)))</f>
      </c>
      <c r="AH144" s="244"/>
      <c r="AI144" s="245"/>
      <c r="AJ144" s="181">
        <f>IF(AS144="","",IF(AND(L144&amp;$AJ$133=VLOOKUP(L144&amp;$AJ$133,' '!$AC$66:$AG$89,1,0),VLOOKUP(L144&amp;$AJ$133,' '!$AC$66:$AG$89,4,0)&lt;&gt;""),VLOOKUP(L144&amp;$AJ$133,' '!$AC$66:$AG$89,4,0),VLOOKUP(L144&amp;$AJ$133,' '!$AC$66:$AG$89,5,0)))</f>
      </c>
      <c r="AK144" s="182"/>
      <c r="AL144" s="183"/>
      <c r="AM144" s="181">
        <f>IF(AS144="","",IF(AND(L144&amp;$AM$133=VLOOKUP(L144&amp;$AM$133,' '!$AC$66:$AG$89,1,0),VLOOKUP(L144&amp;$AM$133,' '!$AC$66:$AG$89,4,0)&lt;&gt;""),VLOOKUP(L144&amp;$AM$133,' '!$AC$66:$AG$89,4,0),VLOOKUP(L144&amp;$AM$133,' '!$AC$66:$AG$89,5,0)))</f>
      </c>
      <c r="AN144" s="182"/>
      <c r="AO144" s="183"/>
      <c r="AP144" s="252"/>
      <c r="AQ144" s="253"/>
      <c r="AR144" s="253"/>
      <c r="AS144" s="242">
        <f>IF(' '!$M$58=0,"",VLOOKUP(' '!C57,' '!$D$54:$P$57,10,0))</f>
      </c>
      <c r="AT144" s="242"/>
      <c r="AU144" s="243"/>
      <c r="AV144" s="241">
        <f>IF(' '!$M$58=0,"",VLOOKUP(' '!C57,' '!$D$54:$P$57,11,0))</f>
      </c>
      <c r="AW144" s="241"/>
      <c r="AX144" s="241"/>
      <c r="AY144" s="241">
        <f>IF(' '!$M$58=0,"",VLOOKUP(' '!C57,' '!$D$54:$P$57,12,0))</f>
      </c>
      <c r="AZ144" s="241"/>
      <c r="BA144" s="241"/>
      <c r="BB144" s="241">
        <f>IF(' '!$M$58=0,"",VLOOKUP(' '!C57,' '!$D$54:$P$57,13,0))</f>
      </c>
      <c r="BC144" s="241"/>
      <c r="BD144" s="241"/>
      <c r="BE144" s="241">
        <f>IF(' '!$M$58=0,"",VLOOKUP(' '!C57,' '!$D$54:$P$57,5,0))</f>
      </c>
      <c r="BF144" s="283"/>
      <c r="BG144" s="80">
        <f>IF(' '!$M$58=0,"",":")</f>
      </c>
      <c r="BH144" s="400">
        <f>IF(' '!$M$58=0,"",VLOOKUP(' '!C57,' '!$D$54:$P$57,6,0))</f>
      </c>
      <c r="BI144" s="400"/>
      <c r="BJ144" s="313">
        <f>IF(' '!$M$58=0,"",BE144-BH144)</f>
      </c>
      <c r="BK144" s="407"/>
      <c r="BL144" s="407"/>
      <c r="BM144" s="283">
        <f>IF(' '!$M$58=0,"",VLOOKUP(' '!C57,' '!$D$54:$P$57,7,0))</f>
      </c>
      <c r="BN144" s="400"/>
      <c r="BO144" s="405"/>
      <c r="BP144" s="2"/>
      <c r="BQ144" s="1"/>
    </row>
    <row r="145" spans="1:69" ht="18" customHeight="1" thickBot="1">
      <c r="A145" s="1"/>
      <c r="B145" s="126"/>
      <c r="C145" s="126"/>
      <c r="D145" s="126"/>
      <c r="E145" s="126"/>
      <c r="F145" s="126"/>
      <c r="G145" s="126"/>
      <c r="H145" s="126"/>
      <c r="I145" s="33"/>
      <c r="J145" s="118"/>
      <c r="K145" s="118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20"/>
      <c r="AH145" s="120"/>
      <c r="AI145" s="120"/>
      <c r="AJ145" s="120"/>
      <c r="AK145" s="120"/>
      <c r="AL145" s="120"/>
      <c r="AM145" s="123"/>
      <c r="AN145" s="123"/>
      <c r="AO145" s="123"/>
      <c r="AP145" s="120"/>
      <c r="AQ145" s="120"/>
      <c r="AR145" s="120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2"/>
      <c r="BK145" s="122"/>
      <c r="BL145" s="122"/>
      <c r="BM145" s="121"/>
      <c r="BN145" s="121"/>
      <c r="BO145" s="121"/>
      <c r="BP145" s="2"/>
      <c r="BQ145" s="1"/>
    </row>
    <row r="146" spans="1:69" ht="18" customHeight="1">
      <c r="A146" s="1"/>
      <c r="B146" s="126"/>
      <c r="C146" s="126"/>
      <c r="D146" s="126"/>
      <c r="E146" s="126"/>
      <c r="F146" s="126"/>
      <c r="G146" s="126"/>
      <c r="H146" s="126"/>
      <c r="I146" s="33"/>
      <c r="J146" s="118"/>
      <c r="K146" s="118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439">
        <f>L154</f>
      </c>
      <c r="AH146" s="440"/>
      <c r="AI146" s="440"/>
      <c r="AJ146" s="440">
        <f>L155</f>
      </c>
      <c r="AK146" s="440"/>
      <c r="AL146" s="440"/>
      <c r="AM146" s="440">
        <f>L156</f>
      </c>
      <c r="AN146" s="440"/>
      <c r="AO146" s="440"/>
      <c r="AP146" s="440">
        <f>L157</f>
      </c>
      <c r="AQ146" s="440"/>
      <c r="AR146" s="445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2"/>
      <c r="BK146" s="122"/>
      <c r="BL146" s="122"/>
      <c r="BM146" s="121"/>
      <c r="BN146" s="121"/>
      <c r="BO146" s="121"/>
      <c r="BP146" s="2"/>
      <c r="BQ146" s="1"/>
    </row>
    <row r="147" spans="1:69" ht="18" customHeight="1">
      <c r="A147" s="1"/>
      <c r="B147" s="126"/>
      <c r="C147" s="126"/>
      <c r="D147" s="126"/>
      <c r="E147" s="126"/>
      <c r="F147" s="126"/>
      <c r="G147" s="126"/>
      <c r="H147" s="126"/>
      <c r="I147" s="33"/>
      <c r="J147" s="118"/>
      <c r="K147" s="118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441"/>
      <c r="AH147" s="442"/>
      <c r="AI147" s="442"/>
      <c r="AJ147" s="442"/>
      <c r="AK147" s="442"/>
      <c r="AL147" s="442"/>
      <c r="AM147" s="442"/>
      <c r="AN147" s="442"/>
      <c r="AO147" s="442"/>
      <c r="AP147" s="442"/>
      <c r="AQ147" s="442"/>
      <c r="AR147" s="446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2"/>
      <c r="BK147" s="122"/>
      <c r="BL147" s="122"/>
      <c r="BM147" s="121"/>
      <c r="BN147" s="121"/>
      <c r="BO147" s="121"/>
      <c r="BP147" s="2"/>
      <c r="BQ147" s="1"/>
    </row>
    <row r="148" spans="1:69" ht="18" customHeight="1">
      <c r="A148" s="1"/>
      <c r="B148" s="126"/>
      <c r="C148" s="126"/>
      <c r="D148" s="126"/>
      <c r="E148" s="126"/>
      <c r="F148" s="126"/>
      <c r="G148" s="126"/>
      <c r="H148" s="126"/>
      <c r="I148" s="33"/>
      <c r="J148" s="118"/>
      <c r="K148" s="118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441"/>
      <c r="AH148" s="442"/>
      <c r="AI148" s="442"/>
      <c r="AJ148" s="442"/>
      <c r="AK148" s="442"/>
      <c r="AL148" s="442"/>
      <c r="AM148" s="442"/>
      <c r="AN148" s="442"/>
      <c r="AO148" s="442"/>
      <c r="AP148" s="442"/>
      <c r="AQ148" s="442"/>
      <c r="AR148" s="446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2"/>
      <c r="BK148" s="122"/>
      <c r="BL148" s="122"/>
      <c r="BM148" s="121"/>
      <c r="BN148" s="121"/>
      <c r="BO148" s="121"/>
      <c r="BP148" s="2"/>
      <c r="BQ148" s="1"/>
    </row>
    <row r="149" spans="1:69" ht="18" customHeight="1">
      <c r="A149" s="1"/>
      <c r="B149" s="126"/>
      <c r="C149" s="126"/>
      <c r="D149" s="126"/>
      <c r="E149" s="126"/>
      <c r="F149" s="126"/>
      <c r="G149" s="126"/>
      <c r="H149" s="126"/>
      <c r="I149" s="33"/>
      <c r="J149" s="118"/>
      <c r="K149" s="118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441"/>
      <c r="AH149" s="442"/>
      <c r="AI149" s="442"/>
      <c r="AJ149" s="442"/>
      <c r="AK149" s="442"/>
      <c r="AL149" s="442"/>
      <c r="AM149" s="442"/>
      <c r="AN149" s="442"/>
      <c r="AO149" s="442"/>
      <c r="AP149" s="442"/>
      <c r="AQ149" s="442"/>
      <c r="AR149" s="446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2"/>
      <c r="BK149" s="122"/>
      <c r="BL149" s="122"/>
      <c r="BM149" s="121"/>
      <c r="BN149" s="121"/>
      <c r="BO149" s="121"/>
      <c r="BP149" s="2"/>
      <c r="BQ149" s="1"/>
    </row>
    <row r="150" spans="1:69" ht="18" customHeight="1">
      <c r="A150" s="1"/>
      <c r="B150" s="126"/>
      <c r="C150" s="126"/>
      <c r="D150" s="126"/>
      <c r="E150" s="126"/>
      <c r="F150" s="126"/>
      <c r="G150" s="126"/>
      <c r="H150" s="126"/>
      <c r="I150" s="33"/>
      <c r="J150" s="118"/>
      <c r="K150" s="118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441"/>
      <c r="AH150" s="442"/>
      <c r="AI150" s="442"/>
      <c r="AJ150" s="442"/>
      <c r="AK150" s="442"/>
      <c r="AL150" s="442"/>
      <c r="AM150" s="442"/>
      <c r="AN150" s="442"/>
      <c r="AO150" s="442"/>
      <c r="AP150" s="442"/>
      <c r="AQ150" s="442"/>
      <c r="AR150" s="446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2"/>
      <c r="BK150" s="122"/>
      <c r="BL150" s="122"/>
      <c r="BM150" s="121"/>
      <c r="BN150" s="121"/>
      <c r="BO150" s="121"/>
      <c r="BP150" s="2"/>
      <c r="BQ150" s="1"/>
    </row>
    <row r="151" spans="1:69" ht="18" customHeight="1">
      <c r="A151" s="1"/>
      <c r="B151" s="126"/>
      <c r="C151" s="126"/>
      <c r="D151" s="126"/>
      <c r="E151" s="126"/>
      <c r="F151" s="126"/>
      <c r="G151" s="126"/>
      <c r="H151" s="126"/>
      <c r="I151" s="33"/>
      <c r="J151" s="118"/>
      <c r="K151" s="118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441"/>
      <c r="AH151" s="442"/>
      <c r="AI151" s="442"/>
      <c r="AJ151" s="442"/>
      <c r="AK151" s="442"/>
      <c r="AL151" s="442"/>
      <c r="AM151" s="442"/>
      <c r="AN151" s="442"/>
      <c r="AO151" s="442"/>
      <c r="AP151" s="442"/>
      <c r="AQ151" s="442"/>
      <c r="AR151" s="446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2"/>
      <c r="BK151" s="122"/>
      <c r="BL151" s="122"/>
      <c r="BM151" s="121"/>
      <c r="BN151" s="121"/>
      <c r="BO151" s="121"/>
      <c r="BP151" s="2"/>
      <c r="BQ151" s="1"/>
    </row>
    <row r="152" spans="10:118" s="1" customFormat="1" ht="18" customHeight="1" thickBot="1">
      <c r="J152" s="83"/>
      <c r="K152" s="83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3"/>
      <c r="Y152" s="83"/>
      <c r="Z152" s="83"/>
      <c r="AA152" s="85"/>
      <c r="AB152" s="83"/>
      <c r="AC152" s="83"/>
      <c r="AD152" s="86"/>
      <c r="AE152" s="86"/>
      <c r="AF152" s="86"/>
      <c r="AG152" s="441"/>
      <c r="AH152" s="442"/>
      <c r="AI152" s="442"/>
      <c r="AJ152" s="442"/>
      <c r="AK152" s="442"/>
      <c r="AL152" s="442"/>
      <c r="AM152" s="442"/>
      <c r="AN152" s="442"/>
      <c r="AO152" s="442"/>
      <c r="AP152" s="442"/>
      <c r="AQ152" s="442"/>
      <c r="AR152" s="446"/>
      <c r="BF152" s="83"/>
      <c r="BG152" s="83"/>
      <c r="BH152" s="84"/>
      <c r="BI152" s="84"/>
      <c r="BJ152" s="84"/>
      <c r="BK152" s="84"/>
      <c r="BL152" s="84"/>
      <c r="BP152" s="2"/>
      <c r="BR152" s="4"/>
      <c r="BS152" s="5"/>
      <c r="BT152" s="6"/>
      <c r="BU152" s="6"/>
      <c r="BV152" s="6"/>
      <c r="BW152" s="5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</row>
    <row r="153" spans="10:118" s="1" customFormat="1" ht="18" customHeight="1" thickBot="1">
      <c r="J153" s="462" t="str">
        <f>IF(' '!M67=0,AG108,IF(' '!C67&lt;&gt;' '!M67,"es liegen nicht alle Ergebnisse vor",AG108))</f>
        <v>Gruppe E</v>
      </c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  <c r="V153" s="463"/>
      <c r="W153" s="463"/>
      <c r="X153" s="463"/>
      <c r="Y153" s="463"/>
      <c r="Z153" s="463"/>
      <c r="AA153" s="463"/>
      <c r="AB153" s="463"/>
      <c r="AC153" s="463"/>
      <c r="AD153" s="463"/>
      <c r="AE153" s="463"/>
      <c r="AF153" s="463"/>
      <c r="AG153" s="443"/>
      <c r="AH153" s="444"/>
      <c r="AI153" s="444"/>
      <c r="AJ153" s="444"/>
      <c r="AK153" s="444"/>
      <c r="AL153" s="444"/>
      <c r="AM153" s="444"/>
      <c r="AN153" s="444"/>
      <c r="AO153" s="444"/>
      <c r="AP153" s="444"/>
      <c r="AQ153" s="444"/>
      <c r="AR153" s="447"/>
      <c r="AS153" s="398" t="s">
        <v>38</v>
      </c>
      <c r="AT153" s="398"/>
      <c r="AU153" s="399"/>
      <c r="AV153" s="397" t="s">
        <v>39</v>
      </c>
      <c r="AW153" s="398"/>
      <c r="AX153" s="399"/>
      <c r="AY153" s="397" t="s">
        <v>40</v>
      </c>
      <c r="AZ153" s="398"/>
      <c r="BA153" s="399"/>
      <c r="BB153" s="397" t="s">
        <v>41</v>
      </c>
      <c r="BC153" s="398"/>
      <c r="BD153" s="399"/>
      <c r="BE153" s="398" t="s">
        <v>42</v>
      </c>
      <c r="BF153" s="398"/>
      <c r="BG153" s="398"/>
      <c r="BH153" s="398"/>
      <c r="BI153" s="398"/>
      <c r="BJ153" s="397" t="s">
        <v>43</v>
      </c>
      <c r="BK153" s="398"/>
      <c r="BL153" s="399"/>
      <c r="BM153" s="408" t="s">
        <v>44</v>
      </c>
      <c r="BN153" s="409"/>
      <c r="BO153" s="410"/>
      <c r="BP153" s="2"/>
      <c r="BR153" s="4"/>
      <c r="BS153" s="5"/>
      <c r="BT153" s="6"/>
      <c r="BU153" s="6"/>
      <c r="BV153" s="6"/>
      <c r="BW153" s="5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</row>
    <row r="154" spans="1:69" ht="18" customHeight="1">
      <c r="A154" s="1"/>
      <c r="B154" s="214"/>
      <c r="C154" s="214"/>
      <c r="D154" s="214"/>
      <c r="E154" s="214"/>
      <c r="F154" s="214"/>
      <c r="G154" s="214"/>
      <c r="H154" s="214"/>
      <c r="I154" s="1"/>
      <c r="J154" s="359">
        <f>IF(' '!$M$67=0,"",1)</f>
      </c>
      <c r="K154" s="360"/>
      <c r="L154" s="159">
        <f>IF(' '!$M$67=0,"",VLOOKUP(' '!C63,' '!$D$63:$P$66,4,0))</f>
      </c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401"/>
      <c r="AH154" s="401"/>
      <c r="AI154" s="402"/>
      <c r="AJ154" s="174">
        <f>IF(AS154="","",IF(AND(L154&amp;$AJ$146=VLOOKUP(L154&amp;$AJ$146,' '!$AC$66:$AG$89,1,0),VLOOKUP(L154&amp;$AJ$146,' '!$AC$66:$AG$89,4,0)&lt;&gt;""),VLOOKUP(L154&amp;$AJ$146,' '!$AC$66:$AG$89,4,0),VLOOKUP(L154&amp;$AJ$146,' '!$AC$66:$AG$89,5,0)))</f>
      </c>
      <c r="AK154" s="175"/>
      <c r="AL154" s="176"/>
      <c r="AM154" s="174">
        <f>IF(AS154="","",IF(AND(L154&amp;$AM$146=VLOOKUP(L154&amp;$AM$146,' '!$AC$66:$AG$89,1,0),VLOOKUP(L154&amp;$AM$146,' '!$AC$66:$AG$89,4,0)&lt;&gt;""),VLOOKUP(L154&amp;$AM$146,' '!$AC$66:$AG$89,4,0),VLOOKUP(L154&amp;$AM$146,' '!$AC$66:$AG$89,5,0)))</f>
      </c>
      <c r="AN154" s="175"/>
      <c r="AO154" s="176"/>
      <c r="AP154" s="169">
        <f>IF(AS154="","",IF(AND(L154&amp;$AP$146=VLOOKUP(L154&amp;$AP$146,' '!$AC$66:$AG$89,1,0),VLOOKUP(L154&amp;$AP$146,' '!$AC$66:$AG$89,4,0)&lt;&gt;""),VLOOKUP(L154&amp;$AP$146,' '!$AC$66:$AG$89,4,0),VLOOKUP(L154&amp;$AP$146,' '!$AC$66:$AG$89,5,0)))</f>
      </c>
      <c r="AQ154" s="170"/>
      <c r="AR154" s="170"/>
      <c r="AS154" s="336">
        <f>IF(' '!$M$67=0,"",VLOOKUP(' '!C63,' '!$D$63:$P$66,10,0))</f>
      </c>
      <c r="AT154" s="336"/>
      <c r="AU154" s="337"/>
      <c r="AV154" s="288">
        <f>IF(' '!$M$67=0,"",VLOOKUP(' '!C63,' '!$D$63:$P$66,11,0))</f>
      </c>
      <c r="AW154" s="288"/>
      <c r="AX154" s="288"/>
      <c r="AY154" s="288">
        <f>IF(' '!$M$67=0,"",VLOOKUP(' '!C63,' '!$D$63:$P$66,12,0))</f>
      </c>
      <c r="AZ154" s="288"/>
      <c r="BA154" s="288"/>
      <c r="BB154" s="309">
        <f>IF(' '!$M$67=0,"",VLOOKUP(' '!C63,' '!$D$63:$P$66,13,0))</f>
      </c>
      <c r="BC154" s="309"/>
      <c r="BD154" s="309"/>
      <c r="BE154" s="309">
        <f>IF(' '!$M$67=0,"",VLOOKUP(' '!C63,' '!$D$63:$P$66,5,0))</f>
      </c>
      <c r="BF154" s="310"/>
      <c r="BG154" s="103">
        <f>IF(' '!$M$67=0,"",":")</f>
      </c>
      <c r="BH154" s="404">
        <f>IF(' '!$M$67=0,"",VLOOKUP(' '!C63,' '!$D$63:$P$66,6,0))</f>
      </c>
      <c r="BI154" s="404"/>
      <c r="BJ154" s="394">
        <f>IF(' '!$M$67=0,"",BE154-BH154)</f>
      </c>
      <c r="BK154" s="395"/>
      <c r="BL154" s="395"/>
      <c r="BM154" s="298">
        <f>IF(' '!$M$67=0,"",VLOOKUP(' '!C63,' '!$D$63:$P$66,7,0))</f>
      </c>
      <c r="BN154" s="392"/>
      <c r="BO154" s="393"/>
      <c r="BP154" s="2"/>
      <c r="BQ154" s="1"/>
    </row>
    <row r="155" spans="1:69" ht="18" customHeight="1">
      <c r="A155" s="1"/>
      <c r="B155" s="214"/>
      <c r="C155" s="214"/>
      <c r="D155" s="214"/>
      <c r="E155" s="214"/>
      <c r="F155" s="214"/>
      <c r="G155" s="214"/>
      <c r="H155" s="214"/>
      <c r="I155" s="1"/>
      <c r="J155" s="250">
        <f>IF(' '!$M$67=0,"",IF(VLOOKUP(' '!C64,' '!$D$63:$F$66,3,0)=MAX(J$154:J154),"",' '!C64))</f>
      </c>
      <c r="K155" s="251"/>
      <c r="L155" s="208">
        <f>IF(' '!$M$67=0,"",VLOOKUP(' '!C64,' '!$D$63:$P$66,4,0))</f>
      </c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161">
        <f>IF(AS155="","",IF(AND(L155&amp;$AG$146=VLOOKUP(L155&amp;$AG$146,' '!$AC$66:$AG$89,1,0),VLOOKUP(L155&amp;$AG$146,' '!$AC$66:$AG$89,4,0)&lt;&gt;""),VLOOKUP(L155&amp;$AG$146,' '!$AC$66:$AG$89,4,0),VLOOKUP(L155&amp;$AG$146,' '!$AC$66:$AG$89,5,0)))</f>
      </c>
      <c r="AH155" s="161"/>
      <c r="AI155" s="246"/>
      <c r="AJ155" s="171"/>
      <c r="AK155" s="172"/>
      <c r="AL155" s="173"/>
      <c r="AM155" s="177">
        <f>IF(AS155="","",IF(AND(L155&amp;$AM$146=VLOOKUP(L155&amp;$AM$146,' '!$AC$66:$AG$89,1,0),VLOOKUP(L155&amp;$AM$146,' '!$AC$66:$AG$89,4,0)&lt;&gt;""),VLOOKUP(L155&amp;$AM$146,' '!$AC$66:$AG$89,4,0),VLOOKUP(L155&amp;$AM$146,' '!$AC$66:$AG$89,5,0)))</f>
      </c>
      <c r="AN155" s="178"/>
      <c r="AO155" s="179"/>
      <c r="AP155" s="160">
        <f>IF(AS155="","",IF(AND(L155&amp;$AP$146=VLOOKUP(L155&amp;$AP$146,' '!$AC$66:$AG$89,1,0),VLOOKUP(L155&amp;$AP$146,' '!$AC$66:$AG$89,4,0)&lt;&gt;""),VLOOKUP(L155&amp;$AP$146,' '!$AC$66:$AG$89,4,0),VLOOKUP(L155&amp;$AP$146,' '!$AC$66:$AG$89,5,0)))</f>
      </c>
      <c r="AQ155" s="161"/>
      <c r="AR155" s="161"/>
      <c r="AS155" s="269">
        <f>IF(' '!$M$67=0,"",VLOOKUP(' '!C64,' '!$D$63:$P$66,10,0))</f>
      </c>
      <c r="AT155" s="269"/>
      <c r="AU155" s="270"/>
      <c r="AV155" s="240">
        <f>IF(' '!$M$67=0,"",VLOOKUP(' '!C64,' '!$D$63:$P$66,11,0))</f>
      </c>
      <c r="AW155" s="240"/>
      <c r="AX155" s="240"/>
      <c r="AY155" s="240">
        <f>IF(' '!$M$67=0,"",VLOOKUP(' '!C64,' '!$D$63:$P$66,12,0))</f>
      </c>
      <c r="AZ155" s="240"/>
      <c r="BA155" s="240"/>
      <c r="BB155" s="240">
        <f>IF(' '!$M$67=0,"",VLOOKUP(' '!C64,' '!$D$63:$P$66,13,0))</f>
      </c>
      <c r="BC155" s="240"/>
      <c r="BD155" s="240"/>
      <c r="BE155" s="240">
        <f>IF(' '!$M$67=0,"",VLOOKUP(' '!C64,' '!$D$63:$P$66,5,0))</f>
      </c>
      <c r="BF155" s="298"/>
      <c r="BG155" s="79">
        <f>IF(' '!$M$67=0,"",":")</f>
      </c>
      <c r="BH155" s="403">
        <f>IF(' '!$M$67=0,"",VLOOKUP(' '!C64,' '!$D$63:$P$66,6,0))</f>
      </c>
      <c r="BI155" s="403"/>
      <c r="BJ155" s="282">
        <f>IF(' '!$M$67=0,"",BE155-BH155)</f>
      </c>
      <c r="BK155" s="391"/>
      <c r="BL155" s="391"/>
      <c r="BM155" s="298">
        <f>IF(' '!$M$67=0,"",VLOOKUP(' '!C64,' '!$D$63:$P$66,7,0))</f>
      </c>
      <c r="BN155" s="392"/>
      <c r="BO155" s="393"/>
      <c r="BP155" s="2"/>
      <c r="BQ155" s="1"/>
    </row>
    <row r="156" spans="1:69" ht="18" customHeight="1">
      <c r="A156" s="1"/>
      <c r="B156" s="214"/>
      <c r="C156" s="214"/>
      <c r="D156" s="214"/>
      <c r="E156" s="214"/>
      <c r="F156" s="214"/>
      <c r="G156" s="214"/>
      <c r="H156" s="214"/>
      <c r="I156" s="1"/>
      <c r="J156" s="250">
        <f>IF(' '!$M$67=0,"",IF(VLOOKUP(' '!C65,' '!$D$63:$F$66,3,0)=MAX(J$154:J155),"",' '!C65))</f>
      </c>
      <c r="K156" s="251"/>
      <c r="L156" s="208">
        <f>IF(' '!$M$67=0,"",VLOOKUP(' '!C65,' '!$D$63:$P$66,4,0))</f>
      </c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161">
        <f>IF(AS156="","",IF(AND(L156&amp;$AG$146=VLOOKUP(L156&amp;$AG$146,' '!$AC$66:$AG$89,1,0),VLOOKUP(L156&amp;$AG$146,' '!$AC$66:$AG$89,4,0)&lt;&gt;""),VLOOKUP(L156&amp;$AG$146,' '!$AC$66:$AG$89,4,0),VLOOKUP(L156&amp;$AG$146,' '!$AC$66:$AG$89,5,0)))</f>
      </c>
      <c r="AH156" s="161"/>
      <c r="AI156" s="246"/>
      <c r="AJ156" s="177">
        <f>IF(AS156="","",IF(AND(L156&amp;$AJ$146=VLOOKUP(L156&amp;$AJ$146,' '!$AC$66:$AG$89,1,0),VLOOKUP(L156&amp;$AJ$146,' '!$AC$66:$AG$89,4,0)&lt;&gt;""),VLOOKUP(L156&amp;$AJ$146,' '!$AC$66:$AG$89,4,0),VLOOKUP(L156&amp;$AJ$146,' '!$AC$66:$AG$89,5,0)))</f>
      </c>
      <c r="AK156" s="178"/>
      <c r="AL156" s="179"/>
      <c r="AM156" s="171"/>
      <c r="AN156" s="172"/>
      <c r="AO156" s="173"/>
      <c r="AP156" s="160">
        <f>IF(AS156="","",IF(AND(L156&amp;$AP$146=VLOOKUP(L156&amp;$AP$146,' '!$AC$66:$AG$89,1,0),VLOOKUP(L156&amp;$AP$146,' '!$AC$66:$AG$89,4,0)&lt;&gt;""),VLOOKUP(L156&amp;$AP$146,' '!$AC$66:$AG$89,4,0),VLOOKUP(L156&amp;$AP$146,' '!$AC$66:$AG$89,5,0)))</f>
      </c>
      <c r="AQ156" s="161"/>
      <c r="AR156" s="161"/>
      <c r="AS156" s="269">
        <f>IF(' '!$M$67=0,"",VLOOKUP(' '!C65,' '!$D$63:$P$66,10,0))</f>
      </c>
      <c r="AT156" s="269"/>
      <c r="AU156" s="270"/>
      <c r="AV156" s="240">
        <f>IF(' '!$M$67=0,"",VLOOKUP(' '!C65,' '!$D$63:$P$66,11,0))</f>
      </c>
      <c r="AW156" s="240"/>
      <c r="AX156" s="240"/>
      <c r="AY156" s="240">
        <f>IF(' '!$M$67=0,"",VLOOKUP(' '!C65,' '!$D$63:$P$66,12,0))</f>
      </c>
      <c r="AZ156" s="240"/>
      <c r="BA156" s="240"/>
      <c r="BB156" s="240">
        <f>IF(' '!$M$67=0,"",VLOOKUP(' '!C65,' '!$D$63:$P$66,13,0))</f>
      </c>
      <c r="BC156" s="240"/>
      <c r="BD156" s="240"/>
      <c r="BE156" s="240">
        <f>IF(' '!$M$67=0,"",VLOOKUP(' '!C65,' '!$D$63:$P$66,5,0))</f>
      </c>
      <c r="BF156" s="298"/>
      <c r="BG156" s="79">
        <f>IF(' '!$M$67=0,"",":")</f>
      </c>
      <c r="BH156" s="403">
        <f>IF(' '!$M$67=0,"",VLOOKUP(' '!C65,' '!$D$63:$P$66,6,0))</f>
      </c>
      <c r="BI156" s="403"/>
      <c r="BJ156" s="282">
        <f>IF(' '!$M$67=0,"",BE156-BH156)</f>
      </c>
      <c r="BK156" s="391"/>
      <c r="BL156" s="391"/>
      <c r="BM156" s="298">
        <f>IF(' '!$M$67=0,"",VLOOKUP(' '!C65,' '!$D$63:$P$66,7,0))</f>
      </c>
      <c r="BN156" s="392"/>
      <c r="BO156" s="393"/>
      <c r="BP156" s="1"/>
      <c r="BQ156" s="1"/>
    </row>
    <row r="157" spans="1:69" ht="18" customHeight="1" thickBot="1">
      <c r="A157" s="1"/>
      <c r="B157" s="214"/>
      <c r="C157" s="214"/>
      <c r="D157" s="214"/>
      <c r="E157" s="214"/>
      <c r="F157" s="214"/>
      <c r="G157" s="214"/>
      <c r="H157" s="214"/>
      <c r="I157" s="1"/>
      <c r="J157" s="263">
        <f>IF(' '!$M$67=0,"",IF(VLOOKUP(' '!C66,' '!$D$63:$F$66,3,0)=MAX(J$154:J156),"",' '!C66))</f>
      </c>
      <c r="K157" s="264"/>
      <c r="L157" s="206">
        <f>IF(' '!$M$67=0,"",VLOOKUP(' '!C66,' '!$D$63:$P$66,4,0))</f>
      </c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44">
        <f>IF(AS157="","",IF(AND(L157&amp;$AG$146=VLOOKUP(L157&amp;$AG$146,' '!$AC$66:$AG$89,1,0),VLOOKUP(L157&amp;$AG$146,' '!$AC$66:$AG$89,4,0)&lt;&gt;""),VLOOKUP(L157&amp;$AG$146,' '!$AC$66:$AG$89,4,0),VLOOKUP(L157&amp;$AG$146,' '!$AC$66:$AG$89,5,0)))</f>
      </c>
      <c r="AH157" s="244"/>
      <c r="AI157" s="245"/>
      <c r="AJ157" s="181">
        <f>IF(AS157="","",IF(AND(L157&amp;$AJ$146=VLOOKUP(L157&amp;$AJ$146,' '!$AC$66:$AG$89,1,0),VLOOKUP(L157&amp;$AJ$146,' '!$AC$66:$AG$89,4,0)&lt;&gt;""),VLOOKUP(L157&amp;$AJ$146,' '!$AC$66:$AG$89,4,0),VLOOKUP(L157&amp;$AJ$146,' '!$AC$66:$AG$89,5,0)))</f>
      </c>
      <c r="AK157" s="182"/>
      <c r="AL157" s="183"/>
      <c r="AM157" s="181">
        <f>IF(AS157="","",IF(AND(L157&amp;$AM$146=VLOOKUP(L157&amp;$AM$146,' '!$AC$66:$AG$89,1,0),VLOOKUP(L157&amp;$AM$146,' '!$AC$66:$AG$89,4,0)&lt;&gt;""),VLOOKUP(L157&amp;$AM$146,' '!$AC$66:$AG$89,4,0),VLOOKUP(L157&amp;$AM$146,' '!$AC$66:$AG$89,5,0)))</f>
      </c>
      <c r="AN157" s="182"/>
      <c r="AO157" s="183"/>
      <c r="AP157" s="252"/>
      <c r="AQ157" s="253"/>
      <c r="AR157" s="253"/>
      <c r="AS157" s="242">
        <f>IF(' '!$M$67=0,"",VLOOKUP(' '!C66,' '!$D$63:$P$66,10,0))</f>
      </c>
      <c r="AT157" s="242"/>
      <c r="AU157" s="243"/>
      <c r="AV157" s="241">
        <f>IF(' '!$M$67=0,"",VLOOKUP(' '!C66,' '!$D$63:$P$66,11,0))</f>
      </c>
      <c r="AW157" s="241"/>
      <c r="AX157" s="241"/>
      <c r="AY157" s="241">
        <f>IF(' '!$M$67=0,"",VLOOKUP(' '!C66,' '!$D$63:$P$66,12,0))</f>
      </c>
      <c r="AZ157" s="241"/>
      <c r="BA157" s="241"/>
      <c r="BB157" s="241">
        <f>IF(' '!$M$67=0,"",VLOOKUP(' '!C66,' '!$D$63:$P$66,13,0))</f>
      </c>
      <c r="BC157" s="241"/>
      <c r="BD157" s="241"/>
      <c r="BE157" s="241">
        <f>IF(' '!$M$67=0,"",VLOOKUP(' '!C66,' '!$D$63:$P$66,5,0))</f>
      </c>
      <c r="BF157" s="283"/>
      <c r="BG157" s="80">
        <f>IF(' '!$M$67=0,"",":")</f>
      </c>
      <c r="BH157" s="406">
        <f>IF(' '!$M$67=0,"",VLOOKUP(' '!C66,' '!$D$63:$P$66,6,0))</f>
      </c>
      <c r="BI157" s="406"/>
      <c r="BJ157" s="313">
        <f>IF(' '!$M$67=0,"",BE157-BH157)</f>
      </c>
      <c r="BK157" s="407"/>
      <c r="BL157" s="407"/>
      <c r="BM157" s="283">
        <f>IF(' '!$M$67=0,"",VLOOKUP(' '!C66,' '!$D$63:$P$66,7,0))</f>
      </c>
      <c r="BN157" s="400"/>
      <c r="BO157" s="405"/>
      <c r="BP157" s="1"/>
      <c r="BQ157" s="1"/>
    </row>
    <row r="158" ht="12.75"/>
    <row r="159" ht="12.75"/>
    <row r="160" spans="2:118" s="1" customFormat="1" ht="12.75">
      <c r="B160" s="32" t="s">
        <v>51</v>
      </c>
      <c r="AY160" s="2"/>
      <c r="AZ160" s="2"/>
      <c r="BA160" s="3"/>
      <c r="BB160" s="3"/>
      <c r="BC160" s="3"/>
      <c r="BD160" s="3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5"/>
      <c r="BT160" s="6"/>
      <c r="BU160" s="6"/>
      <c r="BV160" s="6"/>
      <c r="BW160" s="5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</row>
    <row r="161" spans="51:118" s="1" customFormat="1" ht="6" customHeight="1">
      <c r="AY161" s="2"/>
      <c r="AZ161" s="2"/>
      <c r="BA161" s="3"/>
      <c r="BB161" s="3"/>
      <c r="BC161" s="3"/>
      <c r="BD161" s="3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5"/>
      <c r="BT161" s="6"/>
      <c r="BU161" s="6"/>
      <c r="BV161" s="6"/>
      <c r="BW161" s="5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</row>
    <row r="162" spans="1:100" s="25" customFormat="1" ht="15.75">
      <c r="A162" s="130"/>
      <c r="B162" s="163" t="s">
        <v>81</v>
      </c>
      <c r="C162" s="163"/>
      <c r="D162" s="163"/>
      <c r="E162" s="163"/>
      <c r="F162" s="163"/>
      <c r="G162" s="163"/>
      <c r="H162" s="165">
        <f>G130+TEXT(2*$U$162*($X$162/1440)+($AI$162/1440)+($AW$162/1440),"hh:mm")</f>
        <v>0.7805555555555548</v>
      </c>
      <c r="I162" s="165"/>
      <c r="J162" s="165"/>
      <c r="K162" s="165"/>
      <c r="L162" s="130" t="s">
        <v>3</v>
      </c>
      <c r="M162" s="130"/>
      <c r="N162" s="130"/>
      <c r="O162" s="130"/>
      <c r="P162" s="130"/>
      <c r="Q162" s="130"/>
      <c r="R162" s="130"/>
      <c r="S162" s="130"/>
      <c r="T162" s="131" t="s">
        <v>4</v>
      </c>
      <c r="U162" s="166">
        <f>U10</f>
        <v>1</v>
      </c>
      <c r="V162" s="166"/>
      <c r="W162" s="132" t="s">
        <v>5</v>
      </c>
      <c r="X162" s="167">
        <f>X10</f>
        <v>10</v>
      </c>
      <c r="Y162" s="167"/>
      <c r="Z162" s="167"/>
      <c r="AA162" s="167"/>
      <c r="AB162" s="167"/>
      <c r="AC162" s="168">
        <f>IF(U162=2,"Halbzeit:","")</f>
      </c>
      <c r="AD162" s="168"/>
      <c r="AE162" s="168"/>
      <c r="AF162" s="168"/>
      <c r="AG162" s="168"/>
      <c r="AH162" s="168"/>
      <c r="AI162" s="167">
        <f>AI10</f>
        <v>0</v>
      </c>
      <c r="AJ162" s="167"/>
      <c r="AK162" s="167"/>
      <c r="AL162" s="167"/>
      <c r="AM162" s="167"/>
      <c r="AN162" s="130"/>
      <c r="AO162" s="163" t="s">
        <v>6</v>
      </c>
      <c r="AP162" s="163"/>
      <c r="AQ162" s="163"/>
      <c r="AR162" s="163"/>
      <c r="AS162" s="163"/>
      <c r="AT162" s="163"/>
      <c r="AU162" s="163"/>
      <c r="AV162" s="163"/>
      <c r="AW162" s="164">
        <f>AW10</f>
        <v>2</v>
      </c>
      <c r="AX162" s="164"/>
      <c r="AY162" s="164"/>
      <c r="AZ162" s="164"/>
      <c r="BA162" s="164"/>
      <c r="BB162" s="133"/>
      <c r="BC162" s="125"/>
      <c r="BD162" s="125"/>
      <c r="BE162" s="125"/>
      <c r="BF162" s="125"/>
      <c r="BG162" s="26"/>
      <c r="BH162" s="26"/>
      <c r="BI162" s="26"/>
      <c r="BJ162" s="26"/>
      <c r="BK162" s="27"/>
      <c r="BL162" s="27"/>
      <c r="BM162" s="27"/>
      <c r="BN162" s="27"/>
      <c r="BO162" s="27"/>
      <c r="BP162" s="27"/>
      <c r="BQ162" s="26"/>
      <c r="BR162" s="26"/>
      <c r="BS162" s="28"/>
      <c r="BT162" s="29"/>
      <c r="BU162" s="29"/>
      <c r="BV162" s="29"/>
      <c r="BW162" s="28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</row>
    <row r="163" spans="51:118" s="1" customFormat="1" ht="11.25" customHeight="1" thickBot="1">
      <c r="AY163" s="2"/>
      <c r="AZ163" s="2"/>
      <c r="BA163" s="3"/>
      <c r="BB163" s="3"/>
      <c r="BC163" s="3"/>
      <c r="BD163" s="3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5"/>
      <c r="BT163" s="6"/>
      <c r="BU163" s="6"/>
      <c r="BV163" s="6"/>
      <c r="BW163" s="5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</row>
    <row r="164" spans="5:120" s="1" customFormat="1" ht="19.5" customHeight="1" thickBot="1">
      <c r="E164" s="369" t="s">
        <v>27</v>
      </c>
      <c r="F164" s="370"/>
      <c r="G164" s="365" t="s">
        <v>82</v>
      </c>
      <c r="H164" s="366"/>
      <c r="I164" s="366"/>
      <c r="J164" s="370"/>
      <c r="K164" s="365" t="s">
        <v>52</v>
      </c>
      <c r="L164" s="366"/>
      <c r="M164" s="366"/>
      <c r="N164" s="366"/>
      <c r="O164" s="366"/>
      <c r="P164" s="366"/>
      <c r="Q164" s="366"/>
      <c r="R164" s="366"/>
      <c r="S164" s="366"/>
      <c r="T164" s="366"/>
      <c r="U164" s="366"/>
      <c r="V164" s="366"/>
      <c r="W164" s="366"/>
      <c r="X164" s="366"/>
      <c r="Y164" s="366"/>
      <c r="Z164" s="366"/>
      <c r="AA164" s="366"/>
      <c r="AB164" s="366"/>
      <c r="AC164" s="366"/>
      <c r="AD164" s="366"/>
      <c r="AE164" s="366"/>
      <c r="AF164" s="366"/>
      <c r="AG164" s="366"/>
      <c r="AH164" s="366"/>
      <c r="AI164" s="366"/>
      <c r="AJ164" s="366"/>
      <c r="AK164" s="366"/>
      <c r="AL164" s="366"/>
      <c r="AM164" s="366"/>
      <c r="AN164" s="366"/>
      <c r="AO164" s="366"/>
      <c r="AP164" s="366"/>
      <c r="AQ164" s="366"/>
      <c r="AR164" s="366"/>
      <c r="AS164" s="366"/>
      <c r="AT164" s="366"/>
      <c r="AU164" s="366"/>
      <c r="AV164" s="366"/>
      <c r="AW164" s="366"/>
      <c r="AX164" s="366"/>
      <c r="AY164" s="366"/>
      <c r="AZ164" s="366"/>
      <c r="BA164" s="370"/>
      <c r="BB164" s="365" t="s">
        <v>30</v>
      </c>
      <c r="BC164" s="366"/>
      <c r="BD164" s="366"/>
      <c r="BE164" s="366"/>
      <c r="BF164" s="366"/>
      <c r="BG164" s="260"/>
      <c r="BH164" s="261"/>
      <c r="BI164" s="261"/>
      <c r="BJ164" s="262"/>
      <c r="BK164" s="4"/>
      <c r="BL164" s="4"/>
      <c r="BM164" s="4"/>
      <c r="BN164" s="4"/>
      <c r="BO164" s="4"/>
      <c r="BP164" s="4"/>
      <c r="BQ164" s="59"/>
      <c r="BR164" s="88"/>
      <c r="BS164" s="87"/>
      <c r="BT164" s="3"/>
      <c r="BU164" s="2"/>
      <c r="BV164" s="40"/>
      <c r="BW164" s="40"/>
      <c r="BX164" s="40"/>
      <c r="BY164" s="40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</row>
    <row r="165" spans="5:120" s="1" customFormat="1" ht="18" customHeight="1">
      <c r="E165" s="361">
        <v>43</v>
      </c>
      <c r="F165" s="362"/>
      <c r="G165" s="371">
        <f>$H$162</f>
        <v>0.7805555555555548</v>
      </c>
      <c r="H165" s="372"/>
      <c r="I165" s="372"/>
      <c r="J165" s="373"/>
      <c r="K165" s="188">
        <f>IF(OR(' '!M58=0,' '!C58&lt;&gt;SUM(AS141:AU144)),"",IF(OR(F141=2,F142=2,F143=2,F144=2),VLOOKUP(SMALL($F$141:$H$144,2),$F$141:$AF$144,7,0),IF(AND(SUM(AS141:AU144)=' '!C58,' '!F59=1),L142,"2. Platz Gruppe D nicht eindeutig")))</f>
      </c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08" t="s">
        <v>32</v>
      </c>
      <c r="AG165" s="189">
        <f>IF(OR(' '!M67=0,' '!C67&lt;&gt;SUM(AS154:AU157)),"",IF(OR(F154=2,F155=2,F156=2,F157=2),VLOOKUP(SMALL($F$154:$H$157,2),$F$154:$AF$157,7,0),IF(AND(SUM(AS154:AU157)=' '!C67,' '!F68=1),L155,"2. Platz Gruppe E nicht eindeutig")))</f>
      </c>
      <c r="AH165" s="189"/>
      <c r="AI165" s="189"/>
      <c r="AJ165" s="189"/>
      <c r="AK165" s="189"/>
      <c r="AL165" s="189"/>
      <c r="AM165" s="189"/>
      <c r="AN165" s="189"/>
      <c r="AO165" s="189"/>
      <c r="AP165" s="189"/>
      <c r="AQ165" s="189"/>
      <c r="AR165" s="189"/>
      <c r="AS165" s="189"/>
      <c r="AT165" s="189"/>
      <c r="AU165" s="189"/>
      <c r="AV165" s="189"/>
      <c r="AW165" s="189"/>
      <c r="AX165" s="189"/>
      <c r="AY165" s="189"/>
      <c r="AZ165" s="189"/>
      <c r="BA165" s="221"/>
      <c r="BB165" s="254"/>
      <c r="BC165" s="255"/>
      <c r="BD165" s="255"/>
      <c r="BE165" s="256"/>
      <c r="BF165" s="256"/>
      <c r="BG165" s="257"/>
      <c r="BH165" s="258"/>
      <c r="BI165" s="258"/>
      <c r="BJ165" s="259"/>
      <c r="BK165" s="4"/>
      <c r="BL165" s="4"/>
      <c r="BM165" s="4"/>
      <c r="BN165" s="4"/>
      <c r="BO165" s="4"/>
      <c r="BP165" s="4"/>
      <c r="BQ165" s="59"/>
      <c r="BR165" s="88"/>
      <c r="BS165" s="87"/>
      <c r="BT165" s="3"/>
      <c r="BU165" s="2"/>
      <c r="BV165" s="40"/>
      <c r="BW165" s="40"/>
      <c r="BX165" s="40"/>
      <c r="BY165" s="40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</row>
    <row r="166" spans="5:120" s="109" customFormat="1" ht="12" customHeight="1" thickBot="1">
      <c r="E166" s="363"/>
      <c r="F166" s="364"/>
      <c r="G166" s="374"/>
      <c r="H166" s="375"/>
      <c r="I166" s="375"/>
      <c r="J166" s="376"/>
      <c r="K166" s="228" t="s">
        <v>53</v>
      </c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110"/>
      <c r="AG166" s="229" t="s">
        <v>54</v>
      </c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30"/>
      <c r="BB166" s="367"/>
      <c r="BC166" s="368"/>
      <c r="BD166" s="368"/>
      <c r="BE166" s="368"/>
      <c r="BF166" s="368"/>
      <c r="BG166" s="473"/>
      <c r="BH166" s="474"/>
      <c r="BI166" s="474"/>
      <c r="BJ166" s="475"/>
      <c r="BK166" s="111"/>
      <c r="BL166" s="111"/>
      <c r="BM166" s="111"/>
      <c r="BN166" s="111"/>
      <c r="BO166" s="111"/>
      <c r="BP166" s="111"/>
      <c r="BQ166" s="112"/>
      <c r="BR166" s="113"/>
      <c r="BS166" s="114"/>
      <c r="BU166" s="115"/>
      <c r="CG166" s="2"/>
      <c r="CH166" s="115"/>
      <c r="CI166" s="115"/>
      <c r="CJ166" s="115"/>
      <c r="CK166" s="115"/>
      <c r="CL166" s="115"/>
      <c r="CM166" s="115"/>
      <c r="CN166" s="115"/>
      <c r="CO166" s="115"/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5"/>
      <c r="DE166" s="115"/>
      <c r="DF166" s="115"/>
      <c r="DG166" s="115"/>
      <c r="DH166" s="115"/>
      <c r="DI166" s="115"/>
      <c r="DJ166" s="115"/>
      <c r="DK166" s="115"/>
      <c r="DL166" s="115"/>
      <c r="DM166" s="115"/>
      <c r="DN166" s="115"/>
      <c r="DO166" s="115"/>
      <c r="DP166" s="115"/>
    </row>
    <row r="167" spans="56:120" s="1" customFormat="1" ht="8.25" customHeight="1" thickBot="1">
      <c r="BD167" s="2"/>
      <c r="BE167" s="2"/>
      <c r="BF167" s="2"/>
      <c r="BG167" s="40"/>
      <c r="BH167" s="40"/>
      <c r="BI167" s="38"/>
      <c r="BJ167" s="4"/>
      <c r="BK167" s="4"/>
      <c r="BL167" s="4"/>
      <c r="BM167" s="4"/>
      <c r="BN167" s="4"/>
      <c r="BO167" s="4"/>
      <c r="BP167" s="4"/>
      <c r="BQ167" s="59"/>
      <c r="BR167" s="88"/>
      <c r="BS167" s="87"/>
      <c r="BT167" s="3"/>
      <c r="BU167" s="2"/>
      <c r="BV167" s="40"/>
      <c r="BW167" s="40"/>
      <c r="BX167" s="40"/>
      <c r="BY167" s="40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</row>
    <row r="168" spans="5:120" s="1" customFormat="1" ht="19.5" customHeight="1" thickBot="1">
      <c r="E168" s="358" t="s">
        <v>27</v>
      </c>
      <c r="F168" s="249"/>
      <c r="G168" s="247" t="s">
        <v>82</v>
      </c>
      <c r="H168" s="248"/>
      <c r="I168" s="248"/>
      <c r="J168" s="249"/>
      <c r="K168" s="247" t="s">
        <v>55</v>
      </c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8"/>
      <c r="Z168" s="248"/>
      <c r="AA168" s="248"/>
      <c r="AB168" s="248"/>
      <c r="AC168" s="248"/>
      <c r="AD168" s="248"/>
      <c r="AE168" s="248"/>
      <c r="AF168" s="248"/>
      <c r="AG168" s="248"/>
      <c r="AH168" s="248"/>
      <c r="AI168" s="248"/>
      <c r="AJ168" s="248"/>
      <c r="AK168" s="248"/>
      <c r="AL168" s="248"/>
      <c r="AM168" s="248"/>
      <c r="AN168" s="248"/>
      <c r="AO168" s="248"/>
      <c r="AP168" s="248"/>
      <c r="AQ168" s="248"/>
      <c r="AR168" s="248"/>
      <c r="AS168" s="248"/>
      <c r="AT168" s="248"/>
      <c r="AU168" s="248"/>
      <c r="AV168" s="248"/>
      <c r="AW168" s="248"/>
      <c r="AX168" s="248"/>
      <c r="AY168" s="248"/>
      <c r="AZ168" s="248"/>
      <c r="BA168" s="249"/>
      <c r="BB168" s="247" t="s">
        <v>30</v>
      </c>
      <c r="BC168" s="248"/>
      <c r="BD168" s="248"/>
      <c r="BE168" s="248"/>
      <c r="BF168" s="248"/>
      <c r="BG168" s="476"/>
      <c r="BH168" s="477"/>
      <c r="BI168" s="477"/>
      <c r="BJ168" s="478"/>
      <c r="BK168" s="4"/>
      <c r="BL168" s="4"/>
      <c r="BM168" s="4"/>
      <c r="BN168" s="4"/>
      <c r="BO168" s="4"/>
      <c r="BP168" s="4"/>
      <c r="BQ168" s="59"/>
      <c r="BR168" s="88"/>
      <c r="BS168" s="87"/>
      <c r="BT168" s="3"/>
      <c r="BU168" s="2"/>
      <c r="BV168" s="40"/>
      <c r="BW168" s="40"/>
      <c r="BX168" s="40"/>
      <c r="BY168" s="40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</row>
    <row r="169" spans="5:120" s="1" customFormat="1" ht="18" customHeight="1">
      <c r="E169" s="361">
        <v>44</v>
      </c>
      <c r="F169" s="362"/>
      <c r="G169" s="371">
        <f>G$165+TEXT($U$162*($X$162/1440)+($AI$162/1440)+($AW$162/1440),"hh:mm")</f>
        <v>0.7888888888888881</v>
      </c>
      <c r="H169" s="372"/>
      <c r="I169" s="372"/>
      <c r="J169" s="373"/>
      <c r="K169" s="188">
        <f>IF(OR(' '!M58=0,' '!C58&lt;&gt;SUM(AS141:AU144)),"",IF(OR(F141=1,F142=1,F143=1,F144=1),VLOOKUP(SMALL($F$141:$H$144,1),$F$141:$AF$144,7,0),IF(AND(SUM(AS141:AU144)=' '!C58,' '!F58=1),L141,"1. Platz Gruppe D nicht eindeutig")))</f>
      </c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42" t="s">
        <v>32</v>
      </c>
      <c r="AG169" s="189">
        <f>IF(OR(' '!M67=0,' '!C67&lt;&gt;SUM(AS154:AU157)),"",IF(OR(F154=1,F155=1,F156=1,F157=1),VLOOKUP(SMALL($F$154:$H$157,1),$F$154:$AF$157,7,0),IF(AND(SUM(AS154:AU157)=' '!C67,' '!F67=1),L154,"1. Platz Gruppe E nicht eindeutig")))</f>
      </c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89"/>
      <c r="AT169" s="189"/>
      <c r="AU169" s="189"/>
      <c r="AV169" s="189"/>
      <c r="AW169" s="189"/>
      <c r="AX169" s="189"/>
      <c r="AY169" s="189"/>
      <c r="AZ169" s="189"/>
      <c r="BA169" s="221"/>
      <c r="BB169" s="254"/>
      <c r="BC169" s="255"/>
      <c r="BD169" s="255"/>
      <c r="BE169" s="256"/>
      <c r="BF169" s="256"/>
      <c r="BG169" s="257"/>
      <c r="BH169" s="258"/>
      <c r="BI169" s="258"/>
      <c r="BJ169" s="259"/>
      <c r="BK169" s="4"/>
      <c r="BL169" s="4"/>
      <c r="BM169" s="4"/>
      <c r="BN169" s="4"/>
      <c r="BO169" s="4"/>
      <c r="BP169" s="4"/>
      <c r="BQ169" s="59"/>
      <c r="BR169" s="88"/>
      <c r="BS169" s="87"/>
      <c r="BT169" s="3"/>
      <c r="BU169" s="2"/>
      <c r="BV169" s="40"/>
      <c r="BW169" s="40"/>
      <c r="BX169" s="40"/>
      <c r="BY169" s="40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</row>
    <row r="170" spans="5:120" s="1" customFormat="1" ht="12" customHeight="1" thickBot="1">
      <c r="E170" s="363"/>
      <c r="F170" s="364"/>
      <c r="G170" s="374"/>
      <c r="H170" s="375"/>
      <c r="I170" s="375"/>
      <c r="J170" s="376"/>
      <c r="K170" s="228" t="s">
        <v>56</v>
      </c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110"/>
      <c r="AG170" s="229" t="s">
        <v>57</v>
      </c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229"/>
      <c r="AR170" s="229"/>
      <c r="AS170" s="229"/>
      <c r="AT170" s="229"/>
      <c r="AU170" s="229"/>
      <c r="AV170" s="229"/>
      <c r="AW170" s="229"/>
      <c r="AX170" s="229"/>
      <c r="AY170" s="229"/>
      <c r="AZ170" s="229"/>
      <c r="BA170" s="230"/>
      <c r="BB170" s="367"/>
      <c r="BC170" s="368"/>
      <c r="BD170" s="368"/>
      <c r="BE170" s="368"/>
      <c r="BF170" s="368"/>
      <c r="BG170" s="473"/>
      <c r="BH170" s="474"/>
      <c r="BI170" s="474"/>
      <c r="BJ170" s="475"/>
      <c r="BK170" s="4"/>
      <c r="BL170" s="4"/>
      <c r="BM170" s="4"/>
      <c r="BN170" s="4"/>
      <c r="BO170" s="4"/>
      <c r="BP170" s="4"/>
      <c r="BQ170" s="59"/>
      <c r="BR170" s="88"/>
      <c r="BS170" s="87"/>
      <c r="BT170" s="3"/>
      <c r="BU170" s="2"/>
      <c r="BV170" s="2"/>
      <c r="BW170" s="2"/>
      <c r="BX170" s="2"/>
      <c r="BY170" s="10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</row>
    <row r="171" spans="49:116" s="1" customFormat="1" ht="10.5" customHeight="1">
      <c r="AW171" s="2"/>
      <c r="AX171" s="2"/>
      <c r="AY171" s="3"/>
      <c r="AZ171" s="3"/>
      <c r="BA171" s="3"/>
      <c r="BB171" s="3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6"/>
      <c r="BT171" s="6"/>
      <c r="BU171" s="5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</row>
    <row r="172" spans="49:116" s="1" customFormat="1" ht="12.75">
      <c r="AW172" s="2"/>
      <c r="AX172" s="2"/>
      <c r="AY172" s="3"/>
      <c r="AZ172" s="3"/>
      <c r="BA172" s="3"/>
      <c r="BB172" s="3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6"/>
      <c r="BT172" s="6"/>
      <c r="BU172" s="5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</row>
    <row r="173" spans="2:116" s="1" customFormat="1" ht="12.75">
      <c r="B173" s="32" t="s">
        <v>58</v>
      </c>
      <c r="AW173" s="2"/>
      <c r="AX173" s="2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6"/>
      <c r="BT173" s="6"/>
      <c r="BU173" s="5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</row>
    <row r="174" spans="49:116" s="1" customFormat="1" ht="13.5" thickBot="1">
      <c r="AW174" s="2"/>
      <c r="AX174" s="2"/>
      <c r="AY174" s="3"/>
      <c r="AZ174" s="3"/>
      <c r="BA174" s="3"/>
      <c r="BB174" s="3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6"/>
      <c r="BT174" s="6"/>
      <c r="BU174" s="5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</row>
    <row r="175" spans="9:115" s="1" customFormat="1" ht="19.5" customHeight="1">
      <c r="I175" s="235" t="s">
        <v>59</v>
      </c>
      <c r="J175" s="236"/>
      <c r="K175" s="225" t="str">
        <f>IF(ISBLANK($BE$169)," ",IF($BB$169&gt;$BE$169,$K$169,IF($BE$169&gt;$BB$169,$AG$169)))</f>
        <v> </v>
      </c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7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V175" s="2"/>
      <c r="AW175" s="2"/>
      <c r="AX175" s="2"/>
      <c r="AY175" s="3"/>
      <c r="AZ175" s="3"/>
      <c r="BA175" s="3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77"/>
      <c r="BS175" s="6"/>
      <c r="BT175" s="6"/>
      <c r="BU175" s="5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</row>
    <row r="176" spans="9:115" s="1" customFormat="1" ht="19.5" customHeight="1">
      <c r="I176" s="233" t="s">
        <v>60</v>
      </c>
      <c r="J176" s="234"/>
      <c r="K176" s="222" t="str">
        <f>IF(ISBLANK($BE$169)," ",IF($BB$169&lt;$BE$169,$K$169,IF($BE$169&lt;$BB$169,$AG$169)))</f>
        <v> </v>
      </c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4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V176" s="2"/>
      <c r="AW176" s="2"/>
      <c r="AX176" s="2"/>
      <c r="AY176" s="3"/>
      <c r="AZ176" s="3"/>
      <c r="BA176" s="3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77"/>
      <c r="BS176" s="6"/>
      <c r="BT176" s="6"/>
      <c r="BU176" s="5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</row>
    <row r="177" spans="9:115" s="1" customFormat="1" ht="19.5" customHeight="1">
      <c r="I177" s="233" t="s">
        <v>61</v>
      </c>
      <c r="J177" s="234"/>
      <c r="K177" s="222" t="str">
        <f>IF(ISBLANK($BE$165)," ",IF($BB$165&gt;$BE$165,$K$165,IF($BE$165&gt;$BB$165,$AG$165)))</f>
        <v> </v>
      </c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4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V177" s="2"/>
      <c r="AW177" s="2"/>
      <c r="AX177" s="2"/>
      <c r="AY177" s="3"/>
      <c r="AZ177" s="3"/>
      <c r="BA177" s="3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77"/>
      <c r="BS177" s="6"/>
      <c r="BT177" s="6"/>
      <c r="BU177" s="5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</row>
    <row r="178" spans="9:115" s="1" customFormat="1" ht="19.5" customHeight="1" thickBot="1">
      <c r="I178" s="231" t="s">
        <v>62</v>
      </c>
      <c r="J178" s="232"/>
      <c r="K178" s="237" t="str">
        <f>IF(ISBLANK($BE$165)," ",IF($BB$165&lt;$BE$165,$K$165,IF($BE$165&lt;$BB$165,$AG$165)))</f>
        <v> </v>
      </c>
      <c r="L178" s="238"/>
      <c r="M178" s="238"/>
      <c r="N178" s="238"/>
      <c r="O178" s="238"/>
      <c r="P178" s="238"/>
      <c r="Q178" s="238"/>
      <c r="R178" s="238"/>
      <c r="S178" s="238"/>
      <c r="T178" s="238"/>
      <c r="U178" s="238"/>
      <c r="V178" s="238"/>
      <c r="W178" s="238"/>
      <c r="X178" s="238"/>
      <c r="Y178" s="238"/>
      <c r="Z178" s="238"/>
      <c r="AA178" s="238"/>
      <c r="AB178" s="238"/>
      <c r="AC178" s="238"/>
      <c r="AD178" s="238"/>
      <c r="AE178" s="238"/>
      <c r="AF178" s="239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V178" s="2"/>
      <c r="AW178" s="2"/>
      <c r="AX178" s="2"/>
      <c r="AY178" s="3"/>
      <c r="AZ178" s="3"/>
      <c r="BA178" s="3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77"/>
      <c r="BS178" s="6"/>
      <c r="BT178" s="6"/>
      <c r="BU178" s="5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</row>
    <row r="179" ht="12.75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</sheetData>
  <sheetProtection sheet="1" scenarios="1" selectLockedCells="1"/>
  <mergeCells count="912">
    <mergeCell ref="G123:J123"/>
    <mergeCell ref="D112:H112"/>
    <mergeCell ref="I112:AC112"/>
    <mergeCell ref="I111:AC111"/>
    <mergeCell ref="B116:G116"/>
    <mergeCell ref="G119:J119"/>
    <mergeCell ref="G120:J120"/>
    <mergeCell ref="G118:J118"/>
    <mergeCell ref="B123:C123"/>
    <mergeCell ref="AG120:BA120"/>
    <mergeCell ref="AG121:BA121"/>
    <mergeCell ref="K120:AE120"/>
    <mergeCell ref="I110:AC110"/>
    <mergeCell ref="AG47:BA47"/>
    <mergeCell ref="AG51:BA51"/>
    <mergeCell ref="AG50:BA50"/>
    <mergeCell ref="AG49:BA49"/>
    <mergeCell ref="AG48:BA48"/>
    <mergeCell ref="K51:AE51"/>
    <mergeCell ref="D54:F54"/>
    <mergeCell ref="D109:H109"/>
    <mergeCell ref="AG109:AK109"/>
    <mergeCell ref="I109:AC109"/>
    <mergeCell ref="G55:J55"/>
    <mergeCell ref="G53:J53"/>
    <mergeCell ref="K55:AE55"/>
    <mergeCell ref="K54:AE54"/>
    <mergeCell ref="K53:AE53"/>
    <mergeCell ref="AG70:AI70"/>
    <mergeCell ref="AL110:BF110"/>
    <mergeCell ref="AL109:BF109"/>
    <mergeCell ref="G46:J46"/>
    <mergeCell ref="G45:J45"/>
    <mergeCell ref="AG42:BA42"/>
    <mergeCell ref="AG80:AI80"/>
    <mergeCell ref="B97:E97"/>
    <mergeCell ref="F97:H97"/>
    <mergeCell ref="B98:E98"/>
    <mergeCell ref="AJ72:AL79"/>
    <mergeCell ref="AG72:AI79"/>
    <mergeCell ref="AJ58:AL65"/>
    <mergeCell ref="AG58:AI65"/>
    <mergeCell ref="AG66:AI66"/>
    <mergeCell ref="AJ70:AL70"/>
    <mergeCell ref="AJ69:AL69"/>
    <mergeCell ref="AJ68:AL68"/>
    <mergeCell ref="AJ67:AL67"/>
    <mergeCell ref="AG69:AI69"/>
    <mergeCell ref="AM72:AO79"/>
    <mergeCell ref="AM80:AO80"/>
    <mergeCell ref="AM81:AO81"/>
    <mergeCell ref="AP81:AR81"/>
    <mergeCell ref="AM96:AO96"/>
    <mergeCell ref="AM95:AO95"/>
    <mergeCell ref="AP80:AR80"/>
    <mergeCell ref="AS80:AU80"/>
    <mergeCell ref="AS81:AU81"/>
    <mergeCell ref="AS86:AU93"/>
    <mergeCell ref="AS83:AU83"/>
    <mergeCell ref="AS94:AU94"/>
    <mergeCell ref="AP83:AR83"/>
    <mergeCell ref="AP82:AR82"/>
    <mergeCell ref="AM83:AO83"/>
    <mergeCell ref="AP94:AR94"/>
    <mergeCell ref="AS98:AU98"/>
    <mergeCell ref="AS97:AU97"/>
    <mergeCell ref="AS96:AU96"/>
    <mergeCell ref="AS95:AU95"/>
    <mergeCell ref="AP98:AR98"/>
    <mergeCell ref="AP97:AR97"/>
    <mergeCell ref="AP96:AR96"/>
    <mergeCell ref="AM98:AO98"/>
    <mergeCell ref="AJ97:AL97"/>
    <mergeCell ref="AJ96:AL96"/>
    <mergeCell ref="AJ95:AL95"/>
    <mergeCell ref="AP84:AR84"/>
    <mergeCell ref="AM84:AO84"/>
    <mergeCell ref="AJ84:AL84"/>
    <mergeCell ref="AP95:AR95"/>
    <mergeCell ref="AM86:AO93"/>
    <mergeCell ref="AM94:AO94"/>
    <mergeCell ref="AM97:AO97"/>
    <mergeCell ref="AG84:AI84"/>
    <mergeCell ref="AG83:AI83"/>
    <mergeCell ref="AG82:AI82"/>
    <mergeCell ref="AJ94:AL94"/>
    <mergeCell ref="AJ86:AL93"/>
    <mergeCell ref="AG86:AI93"/>
    <mergeCell ref="B67:E67"/>
    <mergeCell ref="L67:AF67"/>
    <mergeCell ref="AP67:AR67"/>
    <mergeCell ref="F67:H67"/>
    <mergeCell ref="AM67:AO67"/>
    <mergeCell ref="BG170:BJ170"/>
    <mergeCell ref="BG169:BJ169"/>
    <mergeCell ref="BG168:BJ168"/>
    <mergeCell ref="BG166:BJ166"/>
    <mergeCell ref="B142:E142"/>
    <mergeCell ref="F142:H142"/>
    <mergeCell ref="B2:BA2"/>
    <mergeCell ref="B8:BA8"/>
    <mergeCell ref="B6:BA6"/>
    <mergeCell ref="B4:BA4"/>
    <mergeCell ref="B3:BA3"/>
    <mergeCell ref="BF3:BL3"/>
    <mergeCell ref="B65:E65"/>
    <mergeCell ref="B66:E66"/>
    <mergeCell ref="B92:H92"/>
    <mergeCell ref="B93:E93"/>
    <mergeCell ref="F93:H93"/>
    <mergeCell ref="B95:E95"/>
    <mergeCell ref="B144:E144"/>
    <mergeCell ref="F95:H95"/>
    <mergeCell ref="L102:AF102"/>
    <mergeCell ref="L101:AF101"/>
    <mergeCell ref="L98:AF98"/>
    <mergeCell ref="L97:AF97"/>
    <mergeCell ref="F98:H98"/>
    <mergeCell ref="B96:E96"/>
    <mergeCell ref="B141:E141"/>
    <mergeCell ref="F141:H141"/>
    <mergeCell ref="AG142:AI142"/>
    <mergeCell ref="AG141:AI141"/>
    <mergeCell ref="J153:AF153"/>
    <mergeCell ref="F144:H144"/>
    <mergeCell ref="J103:K103"/>
    <mergeCell ref="AG103:AI103"/>
    <mergeCell ref="J102:K102"/>
    <mergeCell ref="J140:AF140"/>
    <mergeCell ref="BE96:BG96"/>
    <mergeCell ref="AV98:AX98"/>
    <mergeCell ref="AY98:BA98"/>
    <mergeCell ref="BB98:BD98"/>
    <mergeCell ref="BB97:BD97"/>
    <mergeCell ref="AV97:AX97"/>
    <mergeCell ref="AY97:BA97"/>
    <mergeCell ref="BE97:BG97"/>
    <mergeCell ref="AY83:BA83"/>
    <mergeCell ref="BB83:BD83"/>
    <mergeCell ref="AV96:AX96"/>
    <mergeCell ref="AY96:BA96"/>
    <mergeCell ref="BB96:BD96"/>
    <mergeCell ref="AY95:BA95"/>
    <mergeCell ref="BB95:BD95"/>
    <mergeCell ref="AY84:BA84"/>
    <mergeCell ref="BE95:BG95"/>
    <mergeCell ref="BB94:BD94"/>
    <mergeCell ref="AV67:AX67"/>
    <mergeCell ref="AV82:AX82"/>
    <mergeCell ref="BB69:BD69"/>
    <mergeCell ref="BB68:BD68"/>
    <mergeCell ref="BB70:BD70"/>
    <mergeCell ref="AY82:BA82"/>
    <mergeCell ref="AV94:AX94"/>
    <mergeCell ref="AY94:BA94"/>
    <mergeCell ref="AS141:AU141"/>
    <mergeCell ref="AX102:AZ102"/>
    <mergeCell ref="AV103:AW103"/>
    <mergeCell ref="AX103:AZ103"/>
    <mergeCell ref="AM101:AO101"/>
    <mergeCell ref="B103:E103"/>
    <mergeCell ref="F103:H103"/>
    <mergeCell ref="D108:AC108"/>
    <mergeCell ref="AM103:AO103"/>
    <mergeCell ref="AM133:AO140"/>
    <mergeCell ref="AG111:AK111"/>
    <mergeCell ref="AG112:AK112"/>
    <mergeCell ref="D110:H110"/>
    <mergeCell ref="D111:H111"/>
    <mergeCell ref="BE126:BF126"/>
    <mergeCell ref="L144:AF144"/>
    <mergeCell ref="BB118:BF118"/>
    <mergeCell ref="AJ100:AL100"/>
    <mergeCell ref="AG101:AI101"/>
    <mergeCell ref="AJ101:AL101"/>
    <mergeCell ref="AL112:BF112"/>
    <mergeCell ref="AG102:AI102"/>
    <mergeCell ref="J142:K142"/>
    <mergeCell ref="AJ103:AL103"/>
    <mergeCell ref="L143:AF143"/>
    <mergeCell ref="J143:K143"/>
    <mergeCell ref="B143:E143"/>
    <mergeCell ref="F143:H143"/>
    <mergeCell ref="BB79:BD79"/>
    <mergeCell ref="AV83:AX83"/>
    <mergeCell ref="B130:C130"/>
    <mergeCell ref="D130:F130"/>
    <mergeCell ref="B128:C128"/>
    <mergeCell ref="D128:F128"/>
    <mergeCell ref="B129:C129"/>
    <mergeCell ref="D129:F129"/>
    <mergeCell ref="AS100:AW100"/>
    <mergeCell ref="BB125:BD125"/>
    <mergeCell ref="AG95:AI95"/>
    <mergeCell ref="AG94:AI94"/>
    <mergeCell ref="B127:C127"/>
    <mergeCell ref="BE79:BG79"/>
    <mergeCell ref="BB80:BD80"/>
    <mergeCell ref="BB81:BD81"/>
    <mergeCell ref="BE80:BG80"/>
    <mergeCell ref="BE81:BG81"/>
    <mergeCell ref="L83:AF83"/>
    <mergeCell ref="L82:AF82"/>
    <mergeCell ref="AY155:BA155"/>
    <mergeCell ref="AJ102:AL102"/>
    <mergeCell ref="AM102:AO102"/>
    <mergeCell ref="AP102:AR102"/>
    <mergeCell ref="AS102:AT102"/>
    <mergeCell ref="AV102:AW102"/>
    <mergeCell ref="AP133:AR140"/>
    <mergeCell ref="BA103:BC103"/>
    <mergeCell ref="AS103:AT103"/>
    <mergeCell ref="AV154:AX154"/>
    <mergeCell ref="AY154:BA154"/>
    <mergeCell ref="AP100:AR100"/>
    <mergeCell ref="AP101:AR101"/>
    <mergeCell ref="AV101:AW101"/>
    <mergeCell ref="AS140:AU140"/>
    <mergeCell ref="AY141:BA141"/>
    <mergeCell ref="AY153:BA153"/>
    <mergeCell ref="AY142:BA142"/>
    <mergeCell ref="AS101:AT101"/>
    <mergeCell ref="BA102:BC102"/>
    <mergeCell ref="B155:E155"/>
    <mergeCell ref="F155:H155"/>
    <mergeCell ref="AJ146:AL153"/>
    <mergeCell ref="J154:K154"/>
    <mergeCell ref="AG155:AI155"/>
    <mergeCell ref="B154:E154"/>
    <mergeCell ref="J155:K155"/>
    <mergeCell ref="BB122:BD122"/>
    <mergeCell ref="BB153:BD153"/>
    <mergeCell ref="BE123:BF123"/>
    <mergeCell ref="BE125:BF125"/>
    <mergeCell ref="BE122:BF122"/>
    <mergeCell ref="AP146:AR153"/>
    <mergeCell ref="AM146:AO153"/>
    <mergeCell ref="BB123:BD123"/>
    <mergeCell ref="BE121:BF121"/>
    <mergeCell ref="BE124:BF124"/>
    <mergeCell ref="BE120:BF120"/>
    <mergeCell ref="BM156:BO156"/>
    <mergeCell ref="BB144:BD144"/>
    <mergeCell ref="BB154:BD154"/>
    <mergeCell ref="BB155:BD155"/>
    <mergeCell ref="L154:AF154"/>
    <mergeCell ref="L155:AF155"/>
    <mergeCell ref="AG146:AI153"/>
    <mergeCell ref="F154:H154"/>
    <mergeCell ref="BJ156:BL156"/>
    <mergeCell ref="AG119:BA119"/>
    <mergeCell ref="K119:AE119"/>
    <mergeCell ref="BB51:BD51"/>
    <mergeCell ref="G168:J168"/>
    <mergeCell ref="G165:J166"/>
    <mergeCell ref="G164:J164"/>
    <mergeCell ref="K164:BA164"/>
    <mergeCell ref="K165:AE165"/>
    <mergeCell ref="AG165:BA165"/>
    <mergeCell ref="BB120:BD120"/>
    <mergeCell ref="G126:J126"/>
    <mergeCell ref="D50:F50"/>
    <mergeCell ref="D49:F49"/>
    <mergeCell ref="BE54:BF54"/>
    <mergeCell ref="BE50:BF50"/>
    <mergeCell ref="BB54:BD54"/>
    <mergeCell ref="BB52:BD52"/>
    <mergeCell ref="BB53:BD53"/>
    <mergeCell ref="BE53:BF53"/>
    <mergeCell ref="BE52:BF52"/>
    <mergeCell ref="BE51:BF51"/>
    <mergeCell ref="D45:F45"/>
    <mergeCell ref="K49:AE49"/>
    <mergeCell ref="B46:C46"/>
    <mergeCell ref="D46:F46"/>
    <mergeCell ref="B49:C49"/>
    <mergeCell ref="B45:C45"/>
    <mergeCell ref="G48:J48"/>
    <mergeCell ref="K48:AE48"/>
    <mergeCell ref="K45:AE45"/>
    <mergeCell ref="K46:AE46"/>
    <mergeCell ref="BB50:BD50"/>
    <mergeCell ref="G47:J47"/>
    <mergeCell ref="F80:H80"/>
    <mergeCell ref="B83:E83"/>
    <mergeCell ref="B80:E80"/>
    <mergeCell ref="B81:E81"/>
    <mergeCell ref="B82:E82"/>
    <mergeCell ref="BE47:BF47"/>
    <mergeCell ref="BE49:BF49"/>
    <mergeCell ref="BK98:BL98"/>
    <mergeCell ref="AX101:AZ101"/>
    <mergeCell ref="AG133:AI140"/>
    <mergeCell ref="AY140:BA140"/>
    <mergeCell ref="AV140:AX140"/>
    <mergeCell ref="BA100:BC100"/>
    <mergeCell ref="AX100:AZ100"/>
    <mergeCell ref="BA101:BC101"/>
    <mergeCell ref="AJ133:AL140"/>
    <mergeCell ref="AM100:AO100"/>
    <mergeCell ref="AL111:BF111"/>
    <mergeCell ref="AG108:BF108"/>
    <mergeCell ref="B139:H139"/>
    <mergeCell ref="B140:E140"/>
    <mergeCell ref="F140:H140"/>
    <mergeCell ref="AG110:AK110"/>
    <mergeCell ref="BM80:BO80"/>
    <mergeCell ref="BE82:BG82"/>
    <mergeCell ref="AJ81:AL81"/>
    <mergeCell ref="AV80:AX80"/>
    <mergeCell ref="AV81:AX81"/>
    <mergeCell ref="BB82:BD82"/>
    <mergeCell ref="AY81:BA81"/>
    <mergeCell ref="AY80:BA80"/>
    <mergeCell ref="AJ82:AL82"/>
    <mergeCell ref="AJ80:AL80"/>
    <mergeCell ref="BM140:BO140"/>
    <mergeCell ref="BM96:BO96"/>
    <mergeCell ref="BE140:BI140"/>
    <mergeCell ref="BP97:BR97"/>
    <mergeCell ref="BH97:BI97"/>
    <mergeCell ref="BE98:BG98"/>
    <mergeCell ref="BK97:BL97"/>
    <mergeCell ref="BM97:BO97"/>
    <mergeCell ref="BM98:BO98"/>
    <mergeCell ref="BJ140:BL140"/>
    <mergeCell ref="BK67:BL67"/>
    <mergeCell ref="BK80:BL80"/>
    <mergeCell ref="BK70:BL70"/>
    <mergeCell ref="BK82:BL82"/>
    <mergeCell ref="BH79:BL79"/>
    <mergeCell ref="BH69:BI69"/>
    <mergeCell ref="BH82:BI82"/>
    <mergeCell ref="BK69:BL69"/>
    <mergeCell ref="BK68:BL68"/>
    <mergeCell ref="BH80:BI80"/>
    <mergeCell ref="BP93:BR93"/>
    <mergeCell ref="BP67:BR67"/>
    <mergeCell ref="BP69:BR69"/>
    <mergeCell ref="BM70:BO70"/>
    <mergeCell ref="BP82:BR82"/>
    <mergeCell ref="BP81:BR81"/>
    <mergeCell ref="BP68:BR68"/>
    <mergeCell ref="BM67:BO67"/>
    <mergeCell ref="BP84:BR84"/>
    <mergeCell ref="BM79:BO79"/>
    <mergeCell ref="G25:J25"/>
    <mergeCell ref="B31:C31"/>
    <mergeCell ref="BB27:BD27"/>
    <mergeCell ref="AG26:BA26"/>
    <mergeCell ref="G26:J26"/>
    <mergeCell ref="D26:F26"/>
    <mergeCell ref="B25:C25"/>
    <mergeCell ref="D25:F25"/>
    <mergeCell ref="G28:J28"/>
    <mergeCell ref="AG29:BA29"/>
    <mergeCell ref="AG30:BA30"/>
    <mergeCell ref="AG32:BA32"/>
    <mergeCell ref="AG34:BA34"/>
    <mergeCell ref="AG33:BA33"/>
    <mergeCell ref="AM66:AO66"/>
    <mergeCell ref="BE31:BF31"/>
    <mergeCell ref="BE32:BF32"/>
    <mergeCell ref="BE30:BF30"/>
    <mergeCell ref="J65:AF65"/>
    <mergeCell ref="L66:AF66"/>
    <mergeCell ref="AM58:AO65"/>
    <mergeCell ref="BE33:BF33"/>
    <mergeCell ref="B64:H64"/>
    <mergeCell ref="BE29:BF29"/>
    <mergeCell ref="BM68:BO68"/>
    <mergeCell ref="B69:E69"/>
    <mergeCell ref="B68:E68"/>
    <mergeCell ref="F69:H69"/>
    <mergeCell ref="F68:H68"/>
    <mergeCell ref="AG68:AI68"/>
    <mergeCell ref="L68:AF68"/>
    <mergeCell ref="AY69:BA69"/>
    <mergeCell ref="AS68:AU68"/>
    <mergeCell ref="AP68:AR68"/>
    <mergeCell ref="G35:J35"/>
    <mergeCell ref="G36:J36"/>
    <mergeCell ref="K36:AE36"/>
    <mergeCell ref="AG36:BA36"/>
    <mergeCell ref="K35:AE35"/>
    <mergeCell ref="AG35:BA35"/>
    <mergeCell ref="J68:K68"/>
    <mergeCell ref="BE36:BF36"/>
    <mergeCell ref="BB35:BD35"/>
    <mergeCell ref="BE35:BF35"/>
    <mergeCell ref="G37:J37"/>
    <mergeCell ref="BB46:BD46"/>
    <mergeCell ref="BB47:BD47"/>
    <mergeCell ref="BE46:BF46"/>
    <mergeCell ref="G40:J40"/>
    <mergeCell ref="G39:J39"/>
    <mergeCell ref="G38:J38"/>
    <mergeCell ref="BE40:BF40"/>
    <mergeCell ref="K44:AE44"/>
    <mergeCell ref="K47:AE47"/>
    <mergeCell ref="D55:F55"/>
    <mergeCell ref="D51:F51"/>
    <mergeCell ref="B54:C54"/>
    <mergeCell ref="B52:C52"/>
    <mergeCell ref="D52:F52"/>
    <mergeCell ref="B51:C51"/>
    <mergeCell ref="BM143:BO143"/>
    <mergeCell ref="BJ155:BL155"/>
    <mergeCell ref="BJ144:BL144"/>
    <mergeCell ref="BM144:BO144"/>
    <mergeCell ref="BM155:BO155"/>
    <mergeCell ref="BM154:BO154"/>
    <mergeCell ref="BM153:BO153"/>
    <mergeCell ref="BJ154:BL154"/>
    <mergeCell ref="BJ143:BL143"/>
    <mergeCell ref="BJ153:BL153"/>
    <mergeCell ref="BM157:BO157"/>
    <mergeCell ref="BE157:BF157"/>
    <mergeCell ref="BH157:BI157"/>
    <mergeCell ref="BJ157:BL157"/>
    <mergeCell ref="BH156:BI156"/>
    <mergeCell ref="BH154:BI154"/>
    <mergeCell ref="BH155:BI155"/>
    <mergeCell ref="BE155:BF155"/>
    <mergeCell ref="BE156:BF156"/>
    <mergeCell ref="BE154:BF154"/>
    <mergeCell ref="AS154:AU154"/>
    <mergeCell ref="AG154:AI154"/>
    <mergeCell ref="AS156:AU156"/>
    <mergeCell ref="AM156:AO156"/>
    <mergeCell ref="AM155:AO155"/>
    <mergeCell ref="AM154:AO154"/>
    <mergeCell ref="AP155:AR155"/>
    <mergeCell ref="AP154:AR154"/>
    <mergeCell ref="AS155:AU155"/>
    <mergeCell ref="AV155:AX155"/>
    <mergeCell ref="BH143:BI143"/>
    <mergeCell ref="AP143:AR143"/>
    <mergeCell ref="AM144:AO144"/>
    <mergeCell ref="AS143:AU143"/>
    <mergeCell ref="BB143:BD143"/>
    <mergeCell ref="AY144:BA144"/>
    <mergeCell ref="AY143:BA143"/>
    <mergeCell ref="BE153:BI153"/>
    <mergeCell ref="BH144:BI144"/>
    <mergeCell ref="J144:K144"/>
    <mergeCell ref="AS144:AU144"/>
    <mergeCell ref="AV144:AX144"/>
    <mergeCell ref="BE144:BF144"/>
    <mergeCell ref="AP144:AR144"/>
    <mergeCell ref="AV153:AX153"/>
    <mergeCell ref="AS153:AU153"/>
    <mergeCell ref="AG144:AI144"/>
    <mergeCell ref="D127:F127"/>
    <mergeCell ref="D126:F126"/>
    <mergeCell ref="K121:AE121"/>
    <mergeCell ref="AG122:BA122"/>
    <mergeCell ref="K122:AE122"/>
    <mergeCell ref="G121:J121"/>
    <mergeCell ref="G122:J122"/>
    <mergeCell ref="K129:AE129"/>
    <mergeCell ref="K127:AE127"/>
    <mergeCell ref="G127:J127"/>
    <mergeCell ref="G128:J128"/>
    <mergeCell ref="G129:J129"/>
    <mergeCell ref="G130:J130"/>
    <mergeCell ref="BB127:BD127"/>
    <mergeCell ref="BB129:BD129"/>
    <mergeCell ref="BE128:BF128"/>
    <mergeCell ref="BE129:BF129"/>
    <mergeCell ref="BB128:BD128"/>
    <mergeCell ref="K128:AE128"/>
    <mergeCell ref="BB130:BD130"/>
    <mergeCell ref="K130:AE130"/>
    <mergeCell ref="BE127:BF127"/>
    <mergeCell ref="B124:C124"/>
    <mergeCell ref="D124:F124"/>
    <mergeCell ref="BB124:BD124"/>
    <mergeCell ref="BB126:BD126"/>
    <mergeCell ref="G124:J124"/>
    <mergeCell ref="B125:C125"/>
    <mergeCell ref="B126:C126"/>
    <mergeCell ref="AG125:BA125"/>
    <mergeCell ref="G125:J125"/>
    <mergeCell ref="D125:F125"/>
    <mergeCell ref="K124:AE124"/>
    <mergeCell ref="K125:AE125"/>
    <mergeCell ref="K123:AE123"/>
    <mergeCell ref="AG126:BA126"/>
    <mergeCell ref="K126:AE126"/>
    <mergeCell ref="AG124:BA124"/>
    <mergeCell ref="AG123:BA123"/>
    <mergeCell ref="BH141:BI141"/>
    <mergeCell ref="BB141:BD141"/>
    <mergeCell ref="B119:C119"/>
    <mergeCell ref="D119:F119"/>
    <mergeCell ref="D118:F118"/>
    <mergeCell ref="BE141:BF141"/>
    <mergeCell ref="BE142:BF142"/>
    <mergeCell ref="AG143:AI143"/>
    <mergeCell ref="BE143:BF143"/>
    <mergeCell ref="BH142:BI142"/>
    <mergeCell ref="BE119:BF119"/>
    <mergeCell ref="BJ142:BL142"/>
    <mergeCell ref="BM141:BO141"/>
    <mergeCell ref="BJ141:BL141"/>
    <mergeCell ref="BB142:BD142"/>
    <mergeCell ref="BM142:BO142"/>
    <mergeCell ref="AV142:AX142"/>
    <mergeCell ref="AV143:AX143"/>
    <mergeCell ref="AS142:AU142"/>
    <mergeCell ref="AV141:AX141"/>
    <mergeCell ref="BP94:BR94"/>
    <mergeCell ref="BB140:BD140"/>
    <mergeCell ref="BB121:BD121"/>
    <mergeCell ref="BB119:BD119"/>
    <mergeCell ref="BM95:BO95"/>
    <mergeCell ref="BH95:BI95"/>
    <mergeCell ref="BH98:BI98"/>
    <mergeCell ref="BP98:BR98"/>
    <mergeCell ref="BP95:BR95"/>
    <mergeCell ref="BP96:BR96"/>
    <mergeCell ref="B26:C26"/>
    <mergeCell ref="G30:J30"/>
    <mergeCell ref="B29:C29"/>
    <mergeCell ref="B28:C28"/>
    <mergeCell ref="D29:F29"/>
    <mergeCell ref="G29:J29"/>
    <mergeCell ref="B27:C27"/>
    <mergeCell ref="D27:F27"/>
    <mergeCell ref="G27:J27"/>
    <mergeCell ref="D123:F123"/>
    <mergeCell ref="B30:C30"/>
    <mergeCell ref="D30:F30"/>
    <mergeCell ref="B121:C121"/>
    <mergeCell ref="D121:F121"/>
    <mergeCell ref="B47:C47"/>
    <mergeCell ref="B50:C50"/>
    <mergeCell ref="D53:F53"/>
    <mergeCell ref="D47:F47"/>
    <mergeCell ref="B44:C44"/>
    <mergeCell ref="D44:F44"/>
    <mergeCell ref="B122:C122"/>
    <mergeCell ref="D122:F122"/>
    <mergeCell ref="B120:C120"/>
    <mergeCell ref="D120:F120"/>
    <mergeCell ref="D48:F48"/>
    <mergeCell ref="B53:C53"/>
    <mergeCell ref="B48:C48"/>
    <mergeCell ref="B118:C118"/>
    <mergeCell ref="B55:C55"/>
    <mergeCell ref="AY70:BA70"/>
    <mergeCell ref="E169:F170"/>
    <mergeCell ref="BB164:BF164"/>
    <mergeCell ref="BB165:BD165"/>
    <mergeCell ref="BB166:BF166"/>
    <mergeCell ref="BB170:BF170"/>
    <mergeCell ref="E165:F166"/>
    <mergeCell ref="BE165:BF165"/>
    <mergeCell ref="E164:F164"/>
    <mergeCell ref="G169:J170"/>
    <mergeCell ref="E168:F168"/>
    <mergeCell ref="AY68:BA68"/>
    <mergeCell ref="AY67:BA67"/>
    <mergeCell ref="BE39:BF39"/>
    <mergeCell ref="D37:F37"/>
    <mergeCell ref="D39:F39"/>
    <mergeCell ref="J141:K141"/>
    <mergeCell ref="BE130:BF130"/>
    <mergeCell ref="D35:F35"/>
    <mergeCell ref="D36:F36"/>
    <mergeCell ref="AG27:BA27"/>
    <mergeCell ref="K28:AE28"/>
    <mergeCell ref="K27:AE27"/>
    <mergeCell ref="BE27:BF27"/>
    <mergeCell ref="BE28:BF28"/>
    <mergeCell ref="BB28:BD28"/>
    <mergeCell ref="AG28:BA28"/>
    <mergeCell ref="B32:C32"/>
    <mergeCell ref="B33:C33"/>
    <mergeCell ref="B34:C34"/>
    <mergeCell ref="D28:F28"/>
    <mergeCell ref="B35:C35"/>
    <mergeCell ref="B43:C43"/>
    <mergeCell ref="B36:C36"/>
    <mergeCell ref="B37:C37"/>
    <mergeCell ref="B38:C38"/>
    <mergeCell ref="B39:C39"/>
    <mergeCell ref="B40:C40"/>
    <mergeCell ref="B41:C41"/>
    <mergeCell ref="B42:C42"/>
    <mergeCell ref="D38:F38"/>
    <mergeCell ref="D40:F40"/>
    <mergeCell ref="D32:F32"/>
    <mergeCell ref="G31:J31"/>
    <mergeCell ref="G32:J32"/>
    <mergeCell ref="G34:J34"/>
    <mergeCell ref="G33:J33"/>
    <mergeCell ref="D31:F31"/>
    <mergeCell ref="D33:F33"/>
    <mergeCell ref="D34:F34"/>
    <mergeCell ref="D43:F43"/>
    <mergeCell ref="G43:J43"/>
    <mergeCell ref="G42:J42"/>
    <mergeCell ref="G41:J41"/>
    <mergeCell ref="D42:F42"/>
    <mergeCell ref="D41:F41"/>
    <mergeCell ref="B84:E84"/>
    <mergeCell ref="B79:E79"/>
    <mergeCell ref="BE38:BF38"/>
    <mergeCell ref="B78:H78"/>
    <mergeCell ref="F81:H81"/>
    <mergeCell ref="F79:H79"/>
    <mergeCell ref="F83:H83"/>
    <mergeCell ref="F84:H84"/>
    <mergeCell ref="BE45:BF45"/>
    <mergeCell ref="BE42:BF42"/>
    <mergeCell ref="G50:J50"/>
    <mergeCell ref="G49:J49"/>
    <mergeCell ref="G54:J54"/>
    <mergeCell ref="G52:J52"/>
    <mergeCell ref="G51:J51"/>
    <mergeCell ref="K43:AE43"/>
    <mergeCell ref="K42:AE42"/>
    <mergeCell ref="K41:AE41"/>
    <mergeCell ref="AG41:BA41"/>
    <mergeCell ref="BE34:BF34"/>
    <mergeCell ref="BB25:BF25"/>
    <mergeCell ref="BB26:BD26"/>
    <mergeCell ref="BB41:BD41"/>
    <mergeCell ref="BB29:BD29"/>
    <mergeCell ref="BE26:BF26"/>
    <mergeCell ref="BB31:BD31"/>
    <mergeCell ref="BB34:BD34"/>
    <mergeCell ref="BB30:BD30"/>
    <mergeCell ref="BB42:BD42"/>
    <mergeCell ref="BB43:BD43"/>
    <mergeCell ref="BB45:BD45"/>
    <mergeCell ref="BB36:BD36"/>
    <mergeCell ref="BB40:BD40"/>
    <mergeCell ref="BB44:BD44"/>
    <mergeCell ref="BB38:BD38"/>
    <mergeCell ref="BB37:BD37"/>
    <mergeCell ref="AS58:AU65"/>
    <mergeCell ref="AS66:AU66"/>
    <mergeCell ref="AV65:AX65"/>
    <mergeCell ref="F70:H70"/>
    <mergeCell ref="F66:H66"/>
    <mergeCell ref="AS67:AU67"/>
    <mergeCell ref="AG67:AI67"/>
    <mergeCell ref="J67:K67"/>
    <mergeCell ref="AM70:AO70"/>
    <mergeCell ref="AM69:AO69"/>
    <mergeCell ref="BB49:BD49"/>
    <mergeCell ref="L81:AF81"/>
    <mergeCell ref="AS82:AU82"/>
    <mergeCell ref="AM82:AO82"/>
    <mergeCell ref="BB48:BD48"/>
    <mergeCell ref="BE48:BF48"/>
    <mergeCell ref="AG81:AI81"/>
    <mergeCell ref="J82:K82"/>
    <mergeCell ref="J81:K81"/>
    <mergeCell ref="F82:H82"/>
    <mergeCell ref="BH66:BI66"/>
    <mergeCell ref="BK66:BL66"/>
    <mergeCell ref="G44:J44"/>
    <mergeCell ref="AY66:BA66"/>
    <mergeCell ref="AV66:AX66"/>
    <mergeCell ref="BB66:BD66"/>
    <mergeCell ref="BE43:BF43"/>
    <mergeCell ref="BE41:BF41"/>
    <mergeCell ref="BE44:BF44"/>
    <mergeCell ref="BB67:BD67"/>
    <mergeCell ref="AY79:BA79"/>
    <mergeCell ref="AY65:BA65"/>
    <mergeCell ref="BH67:BI67"/>
    <mergeCell ref="BE68:BG68"/>
    <mergeCell ref="BE67:BG67"/>
    <mergeCell ref="BE65:BG65"/>
    <mergeCell ref="BB65:BD65"/>
    <mergeCell ref="BE66:BG66"/>
    <mergeCell ref="BH68:BI68"/>
    <mergeCell ref="BH65:BL65"/>
    <mergeCell ref="AV70:AX70"/>
    <mergeCell ref="AV69:AX69"/>
    <mergeCell ref="AV68:AX68"/>
    <mergeCell ref="AJ66:AL66"/>
    <mergeCell ref="AP70:AR70"/>
    <mergeCell ref="AP69:AR69"/>
    <mergeCell ref="AM68:AO68"/>
    <mergeCell ref="AS70:AU70"/>
    <mergeCell ref="AS69:AU69"/>
    <mergeCell ref="AP66:AR66"/>
    <mergeCell ref="B70:E70"/>
    <mergeCell ref="J66:K66"/>
    <mergeCell ref="AP58:AR65"/>
    <mergeCell ref="Z15:AT15"/>
    <mergeCell ref="BB32:BD32"/>
    <mergeCell ref="BB33:BD33"/>
    <mergeCell ref="AW17:BQ17"/>
    <mergeCell ref="AW16:BQ16"/>
    <mergeCell ref="AW15:BQ15"/>
    <mergeCell ref="AW19:BQ19"/>
    <mergeCell ref="AW18:BQ18"/>
    <mergeCell ref="F65:H65"/>
    <mergeCell ref="AG31:BA31"/>
    <mergeCell ref="BE55:BF55"/>
    <mergeCell ref="AG53:BA53"/>
    <mergeCell ref="AG52:BA52"/>
    <mergeCell ref="AG55:BA55"/>
    <mergeCell ref="BB55:BD55"/>
    <mergeCell ref="AG54:BA54"/>
    <mergeCell ref="BB39:BD39"/>
    <mergeCell ref="BM84:BO84"/>
    <mergeCell ref="BM93:BO93"/>
    <mergeCell ref="BM94:BO94"/>
    <mergeCell ref="J93:AF93"/>
    <mergeCell ref="J84:K84"/>
    <mergeCell ref="BH84:BI84"/>
    <mergeCell ref="L84:AF84"/>
    <mergeCell ref="AS84:AU84"/>
    <mergeCell ref="BE94:BG94"/>
    <mergeCell ref="J94:K94"/>
    <mergeCell ref="BH94:BI94"/>
    <mergeCell ref="BE84:BG84"/>
    <mergeCell ref="BE93:BG93"/>
    <mergeCell ref="AY93:BA93"/>
    <mergeCell ref="BB93:BD93"/>
    <mergeCell ref="BB84:BD84"/>
    <mergeCell ref="BE83:BG83"/>
    <mergeCell ref="L103:AF103"/>
    <mergeCell ref="L96:AF96"/>
    <mergeCell ref="L95:AF95"/>
    <mergeCell ref="AG98:AI98"/>
    <mergeCell ref="AG100:AI100"/>
    <mergeCell ref="AJ83:AL83"/>
    <mergeCell ref="AJ98:AL98"/>
    <mergeCell ref="AG97:AI97"/>
    <mergeCell ref="AG96:AI96"/>
    <mergeCell ref="BK96:BL96"/>
    <mergeCell ref="BK84:BL84"/>
    <mergeCell ref="BH81:BI81"/>
    <mergeCell ref="BK81:BL81"/>
    <mergeCell ref="BK83:BL83"/>
    <mergeCell ref="BH83:BI83"/>
    <mergeCell ref="BK95:BL95"/>
    <mergeCell ref="BK94:BL94"/>
    <mergeCell ref="BH93:BL93"/>
    <mergeCell ref="BH96:BI96"/>
    <mergeCell ref="BP83:BR83"/>
    <mergeCell ref="BM81:BO81"/>
    <mergeCell ref="BP65:BR65"/>
    <mergeCell ref="BP66:BR66"/>
    <mergeCell ref="BP79:BR79"/>
    <mergeCell ref="BP80:BR80"/>
    <mergeCell ref="BM83:BO83"/>
    <mergeCell ref="BM82:BO82"/>
    <mergeCell ref="BM65:BO65"/>
    <mergeCell ref="BM66:BO66"/>
    <mergeCell ref="AG37:BA37"/>
    <mergeCell ref="AG46:BA46"/>
    <mergeCell ref="AG43:BA43"/>
    <mergeCell ref="AG45:BA45"/>
    <mergeCell ref="AG44:BA44"/>
    <mergeCell ref="AG40:BA40"/>
    <mergeCell ref="AG39:BA39"/>
    <mergeCell ref="AG38:BA38"/>
    <mergeCell ref="BP70:BR70"/>
    <mergeCell ref="BE70:BG70"/>
    <mergeCell ref="BE69:BG69"/>
    <mergeCell ref="BM69:BO69"/>
    <mergeCell ref="BH70:BI70"/>
    <mergeCell ref="AV79:AX79"/>
    <mergeCell ref="AP103:AR103"/>
    <mergeCell ref="AV84:AX84"/>
    <mergeCell ref="AV93:AX93"/>
    <mergeCell ref="AV95:AX95"/>
    <mergeCell ref="AP86:AR93"/>
    <mergeCell ref="AS72:AU79"/>
    <mergeCell ref="AP72:AR79"/>
    <mergeCell ref="L156:AF156"/>
    <mergeCell ref="AP157:AR157"/>
    <mergeCell ref="AM157:AO157"/>
    <mergeCell ref="BB169:BD169"/>
    <mergeCell ref="BB168:BF168"/>
    <mergeCell ref="BE169:BF169"/>
    <mergeCell ref="BG165:BJ165"/>
    <mergeCell ref="BG164:BJ164"/>
    <mergeCell ref="J157:K157"/>
    <mergeCell ref="F156:H156"/>
    <mergeCell ref="B157:E157"/>
    <mergeCell ref="F157:H157"/>
    <mergeCell ref="J156:K156"/>
    <mergeCell ref="B156:E156"/>
    <mergeCell ref="AS157:AU157"/>
    <mergeCell ref="AJ157:AL157"/>
    <mergeCell ref="AJ156:AL156"/>
    <mergeCell ref="K169:AE169"/>
    <mergeCell ref="AG169:BA169"/>
    <mergeCell ref="AG157:AI157"/>
    <mergeCell ref="AG156:AI156"/>
    <mergeCell ref="AP156:AR156"/>
    <mergeCell ref="L157:AF157"/>
    <mergeCell ref="K168:BA168"/>
    <mergeCell ref="AY156:BA156"/>
    <mergeCell ref="BB157:BD157"/>
    <mergeCell ref="BB156:BD156"/>
    <mergeCell ref="AV156:AX156"/>
    <mergeCell ref="AY157:BA157"/>
    <mergeCell ref="AV157:AX157"/>
    <mergeCell ref="K166:AE166"/>
    <mergeCell ref="AG166:BA166"/>
    <mergeCell ref="I178:J178"/>
    <mergeCell ref="I177:J177"/>
    <mergeCell ref="AG170:BA170"/>
    <mergeCell ref="K170:AE170"/>
    <mergeCell ref="I176:J176"/>
    <mergeCell ref="I175:J175"/>
    <mergeCell ref="K178:AF178"/>
    <mergeCell ref="K177:AF177"/>
    <mergeCell ref="K176:AF176"/>
    <mergeCell ref="K175:AF175"/>
    <mergeCell ref="B102:E102"/>
    <mergeCell ref="F102:H102"/>
    <mergeCell ref="AW116:BA116"/>
    <mergeCell ref="H116:K116"/>
    <mergeCell ref="U116:V116"/>
    <mergeCell ref="X116:AB116"/>
    <mergeCell ref="AC116:AH116"/>
    <mergeCell ref="AI162:AM162"/>
    <mergeCell ref="B162:G162"/>
    <mergeCell ref="L142:AF142"/>
    <mergeCell ref="L141:AF141"/>
    <mergeCell ref="K118:BA118"/>
    <mergeCell ref="AG130:BA130"/>
    <mergeCell ref="AG128:BA128"/>
    <mergeCell ref="AG129:BA129"/>
    <mergeCell ref="AG127:BA127"/>
    <mergeCell ref="AI116:AM116"/>
    <mergeCell ref="AO116:AV116"/>
    <mergeCell ref="B101:E101"/>
    <mergeCell ref="F101:H101"/>
    <mergeCell ref="J100:AF100"/>
    <mergeCell ref="L94:AF94"/>
    <mergeCell ref="B94:E94"/>
    <mergeCell ref="F94:H94"/>
    <mergeCell ref="F96:H96"/>
    <mergeCell ref="J101:K101"/>
    <mergeCell ref="J97:K97"/>
    <mergeCell ref="J96:K96"/>
    <mergeCell ref="L70:AF70"/>
    <mergeCell ref="L69:AF69"/>
    <mergeCell ref="J79:AF79"/>
    <mergeCell ref="J70:K70"/>
    <mergeCell ref="J69:K69"/>
    <mergeCell ref="K52:AE52"/>
    <mergeCell ref="K50:AE50"/>
    <mergeCell ref="C15:W15"/>
    <mergeCell ref="K26:AE26"/>
    <mergeCell ref="Z18:AT18"/>
    <mergeCell ref="K25:BA25"/>
    <mergeCell ref="AW20:BQ20"/>
    <mergeCell ref="Z16:AT16"/>
    <mergeCell ref="C16:W16"/>
    <mergeCell ref="BE37:BF37"/>
    <mergeCell ref="Z20:AT20"/>
    <mergeCell ref="Z19:AT19"/>
    <mergeCell ref="Z17:AT17"/>
    <mergeCell ref="C20:W20"/>
    <mergeCell ref="C19:W19"/>
    <mergeCell ref="C18:W18"/>
    <mergeCell ref="C17:W17"/>
    <mergeCell ref="K30:AE30"/>
    <mergeCell ref="K29:AE29"/>
    <mergeCell ref="K34:AE34"/>
    <mergeCell ref="K33:AE33"/>
    <mergeCell ref="K32:AE32"/>
    <mergeCell ref="K31:AE31"/>
    <mergeCell ref="K37:AE37"/>
    <mergeCell ref="K40:AE40"/>
    <mergeCell ref="K39:AE39"/>
    <mergeCell ref="K38:AE38"/>
    <mergeCell ref="J83:K83"/>
    <mergeCell ref="L80:AF80"/>
    <mergeCell ref="J80:K80"/>
    <mergeCell ref="AJ155:AL155"/>
    <mergeCell ref="AJ154:AL154"/>
    <mergeCell ref="AJ144:AL144"/>
    <mergeCell ref="AJ143:AL143"/>
    <mergeCell ref="AJ142:AL142"/>
    <mergeCell ref="J95:K95"/>
    <mergeCell ref="J98:K98"/>
    <mergeCell ref="AP141:AR141"/>
    <mergeCell ref="AM143:AO143"/>
    <mergeCell ref="AJ141:AL141"/>
    <mergeCell ref="AM142:AO142"/>
    <mergeCell ref="AM141:AO141"/>
    <mergeCell ref="AP142:AR142"/>
    <mergeCell ref="B10:G10"/>
    <mergeCell ref="H10:K10"/>
    <mergeCell ref="U10:V10"/>
    <mergeCell ref="X10:AB10"/>
    <mergeCell ref="AC10:AH10"/>
    <mergeCell ref="AI10:AM10"/>
    <mergeCell ref="AO10:AV10"/>
    <mergeCell ref="AW10:BA10"/>
    <mergeCell ref="AO162:AV162"/>
    <mergeCell ref="AW162:BA162"/>
    <mergeCell ref="H162:K162"/>
    <mergeCell ref="U162:V162"/>
    <mergeCell ref="X162:AB162"/>
    <mergeCell ref="AC162:AH162"/>
  </mergeCells>
  <conditionalFormatting sqref="K27:K55 K120:K130 K26:N26 K119:N119">
    <cfRule type="expression" priority="1" dxfId="0" stopIfTrue="1">
      <formula>AND(BB26&gt;BE26,BB26&lt;&gt;"",BE26&lt;&gt;"")</formula>
    </cfRule>
    <cfRule type="expression" priority="2" dxfId="1" stopIfTrue="1">
      <formula>AND(BB26=BE26,BB26&lt;&gt;"",BE26&lt;&gt;"")</formula>
    </cfRule>
    <cfRule type="expression" priority="3" dxfId="2" stopIfTrue="1">
      <formula>AND(BB26&lt;BE26,BB26&lt;&gt;"",BE26&lt;&gt;"")</formula>
    </cfRule>
  </conditionalFormatting>
  <conditionalFormatting sqref="BB26:BD55 BB169:BD169 BB165:BD165 BB119:BD130">
    <cfRule type="expression" priority="4" dxfId="3" stopIfTrue="1">
      <formula>AND(BE26&lt;&gt;"",ISBLANK(BB26))</formula>
    </cfRule>
    <cfRule type="expression" priority="5" dxfId="4" stopIfTrue="1">
      <formula>ISBLANK(BB26)</formula>
    </cfRule>
  </conditionalFormatting>
  <conditionalFormatting sqref="BE119:BF130 BE169:BF169 BE165:BF165 BE26:BF55">
    <cfRule type="expression" priority="6" dxfId="3" stopIfTrue="1">
      <formula>AND(BB26&lt;&gt;"",ISBLANK(BE26))</formula>
    </cfRule>
    <cfRule type="expression" priority="7" dxfId="4" stopIfTrue="1">
      <formula>ISBLANK(BE26)</formula>
    </cfRule>
  </conditionalFormatting>
  <conditionalFormatting sqref="AG26:AJ55 AG119:AJ130">
    <cfRule type="expression" priority="8" dxfId="0" stopIfTrue="1">
      <formula>AND(BB26&lt;BE26,BB26&lt;&gt;"",BE26&lt;&gt;"")</formula>
    </cfRule>
    <cfRule type="expression" priority="9" dxfId="1" stopIfTrue="1">
      <formula>AND(BB26=BE26,BB26&lt;&gt;"",BE26&lt;&gt;"")</formula>
    </cfRule>
    <cfRule type="expression" priority="10" dxfId="2" stopIfTrue="1">
      <formula>AND(BB26&gt;BE26,BB26&lt;&gt;"",BE26&lt;&gt;"")</formula>
    </cfRule>
  </conditionalFormatting>
  <conditionalFormatting sqref="O26:Q26 O119:Q119">
    <cfRule type="expression" priority="11" dxfId="0" stopIfTrue="1">
      <formula>AND(BF26&gt;#REF!,BF26&lt;&gt;"",#REF!&lt;&gt;"")</formula>
    </cfRule>
    <cfRule type="expression" priority="12" dxfId="1" stopIfTrue="1">
      <formula>AND(BF26=#REF!,BF26&lt;&gt;"",#REF!&lt;&gt;"")</formula>
    </cfRule>
    <cfRule type="expression" priority="13" dxfId="2" stopIfTrue="1">
      <formula>AND(BF26&lt;#REF!,BF26&lt;&gt;"",#REF!&lt;&gt;"")</formula>
    </cfRule>
  </conditionalFormatting>
  <conditionalFormatting sqref="AK26:AM55 AK119:AM130">
    <cfRule type="expression" priority="14" dxfId="0" stopIfTrue="1">
      <formula>AND(BF26&lt;#REF!,BF26&lt;&gt;"",#REF!&lt;&gt;"")</formula>
    </cfRule>
    <cfRule type="expression" priority="15" dxfId="1" stopIfTrue="1">
      <formula>AND(BF26=#REF!,BF26&lt;&gt;"",#REF!&lt;&gt;"")</formula>
    </cfRule>
    <cfRule type="expression" priority="16" dxfId="2" stopIfTrue="1">
      <formula>AND(BF26&gt;#REF!,BF26&lt;&gt;"",#REF!&lt;&gt;"")</formula>
    </cfRule>
  </conditionalFormatting>
  <conditionalFormatting sqref="AI162:AM162">
    <cfRule type="expression" priority="17" dxfId="4" stopIfTrue="1">
      <formula>AND($U$162=2,ISBLANK($AI$162))</formula>
    </cfRule>
    <cfRule type="cellIs" priority="18" dxfId="5" operator="equal" stopIfTrue="1">
      <formula>0</formula>
    </cfRule>
    <cfRule type="expression" priority="19" dxfId="2" stopIfTrue="1">
      <formula>$AC$162=""</formula>
    </cfRule>
  </conditionalFormatting>
  <conditionalFormatting sqref="AS154:BO154 L154">
    <cfRule type="expression" priority="20" dxfId="2" stopIfTrue="1">
      <formula>$J$155=""</formula>
    </cfRule>
  </conditionalFormatting>
  <conditionalFormatting sqref="AS155:BO155 L155">
    <cfRule type="expression" priority="21" dxfId="2" stopIfTrue="1">
      <formula>$J$155=""</formula>
    </cfRule>
    <cfRule type="expression" priority="22" dxfId="2" stopIfTrue="1">
      <formula>$J$156=""</formula>
    </cfRule>
  </conditionalFormatting>
  <conditionalFormatting sqref="AS156:BO156 L156">
    <cfRule type="expression" priority="23" dxfId="2" stopIfTrue="1">
      <formula>$J$156=""</formula>
    </cfRule>
    <cfRule type="expression" priority="24" dxfId="2" stopIfTrue="1">
      <formula>$J$157=""</formula>
    </cfRule>
  </conditionalFormatting>
  <conditionalFormatting sqref="AS157:BO157 L157">
    <cfRule type="expression" priority="25" dxfId="2" stopIfTrue="1">
      <formula>$J$157=""</formula>
    </cfRule>
  </conditionalFormatting>
  <conditionalFormatting sqref="AS141:BO141 L141">
    <cfRule type="expression" priority="26" dxfId="2" stopIfTrue="1">
      <formula>$J$142=""</formula>
    </cfRule>
  </conditionalFormatting>
  <conditionalFormatting sqref="AS142:BO142 L142">
    <cfRule type="expression" priority="27" dxfId="2" stopIfTrue="1">
      <formula>$J$142=""</formula>
    </cfRule>
    <cfRule type="expression" priority="28" dxfId="2" stopIfTrue="1">
      <formula>$J$143=""</formula>
    </cfRule>
  </conditionalFormatting>
  <conditionalFormatting sqref="AS143:BO143 L143">
    <cfRule type="expression" priority="29" dxfId="2" stopIfTrue="1">
      <formula>$J$143=""</formula>
    </cfRule>
    <cfRule type="expression" priority="30" dxfId="2" stopIfTrue="1">
      <formula>$J$144=""</formula>
    </cfRule>
  </conditionalFormatting>
  <conditionalFormatting sqref="AS144:BO151 L144:L151">
    <cfRule type="expression" priority="31" dxfId="2" stopIfTrue="1">
      <formula>$J$144=""</formula>
    </cfRule>
  </conditionalFormatting>
  <conditionalFormatting sqref="J141:K144">
    <cfRule type="expression" priority="32" dxfId="6" stopIfTrue="1">
      <formula>#REF!&lt;&gt;#REF!</formula>
    </cfRule>
  </conditionalFormatting>
  <conditionalFormatting sqref="J154:K157">
    <cfRule type="expression" priority="33" dxfId="6" stopIfTrue="1">
      <formula>#REF!&lt;&gt;#REF!</formula>
    </cfRule>
  </conditionalFormatting>
  <conditionalFormatting sqref="R119:AE119 R26:AE26">
    <cfRule type="expression" priority="34" dxfId="0" stopIfTrue="1">
      <formula>AND(#REF!&gt;#REF!,#REF!&lt;&gt;"",#REF!&lt;&gt;"")</formula>
    </cfRule>
    <cfRule type="expression" priority="35" dxfId="1" stopIfTrue="1">
      <formula>AND(#REF!=#REF!,#REF!&lt;&gt;"",#REF!&lt;&gt;"")</formula>
    </cfRule>
    <cfRule type="expression" priority="36" dxfId="2" stopIfTrue="1">
      <formula>AND(#REF!&lt;#REF!,#REF!&lt;&gt;"",#REF!&lt;&gt;"")</formula>
    </cfRule>
  </conditionalFormatting>
  <conditionalFormatting sqref="AN119:BA130 AN26:BA55">
    <cfRule type="expression" priority="37" dxfId="0" stopIfTrue="1">
      <formula>AND(#REF!&lt;#REF!,#REF!&lt;&gt;"",#REF!&lt;&gt;"")</formula>
    </cfRule>
    <cfRule type="expression" priority="38" dxfId="1" stopIfTrue="1">
      <formula>AND(#REF!=#REF!,#REF!&lt;&gt;"",#REF!&lt;&gt;"")</formula>
    </cfRule>
    <cfRule type="expression" priority="39" dxfId="2" stopIfTrue="1">
      <formula>AND(#REF!&gt;#REF!,#REF!&lt;&gt;"",#REF!&lt;&gt;"")</formula>
    </cfRule>
  </conditionalFormatting>
  <conditionalFormatting sqref="AI116:AM116">
    <cfRule type="expression" priority="40" dxfId="4" stopIfTrue="1">
      <formula>AND($U$116=2,ISBLANK($AI$116))</formula>
    </cfRule>
    <cfRule type="cellIs" priority="41" dxfId="5" operator="equal" stopIfTrue="1">
      <formula>0</formula>
    </cfRule>
    <cfRule type="expression" priority="42" dxfId="2" stopIfTrue="1">
      <formula>$AC$116=""</formula>
    </cfRule>
  </conditionalFormatting>
  <conditionalFormatting sqref="L85:L91 AV85:BR91 AG84:BR84">
    <cfRule type="expression" priority="43" dxfId="2" stopIfTrue="1">
      <formula>$J$84=""</formula>
    </cfRule>
  </conditionalFormatting>
  <conditionalFormatting sqref="L71:L77 AV71:BR77 AG70:BR70">
    <cfRule type="expression" priority="44" dxfId="2" stopIfTrue="1">
      <formula>$J$70=""</formula>
    </cfRule>
  </conditionalFormatting>
  <conditionalFormatting sqref="L101 AG101:BC101">
    <cfRule type="expression" priority="45" dxfId="2" stopIfTrue="1">
      <formula>$J$102=""</formula>
    </cfRule>
  </conditionalFormatting>
  <conditionalFormatting sqref="L102 AG102:BC102">
    <cfRule type="expression" priority="46" dxfId="2" stopIfTrue="1">
      <formula>$J$102=""</formula>
    </cfRule>
    <cfRule type="expression" priority="47" dxfId="2" stopIfTrue="1">
      <formula>$J$103=""</formula>
    </cfRule>
  </conditionalFormatting>
  <conditionalFormatting sqref="L103 AG103:BC103">
    <cfRule type="expression" priority="48" dxfId="2" stopIfTrue="1">
      <formula>$J$103=""</formula>
    </cfRule>
  </conditionalFormatting>
  <conditionalFormatting sqref="L66:AF66">
    <cfRule type="expression" priority="49" dxfId="7" stopIfTrue="1">
      <formula>$AV$66=""</formula>
    </cfRule>
    <cfRule type="expression" priority="50" dxfId="2" stopIfTrue="1">
      <formula>$J$67=""</formula>
    </cfRule>
  </conditionalFormatting>
  <conditionalFormatting sqref="L67:AF67">
    <cfRule type="expression" priority="51" dxfId="7" stopIfTrue="1">
      <formula>$AV$67=""</formula>
    </cfRule>
    <cfRule type="expression" priority="52" dxfId="2" stopIfTrue="1">
      <formula>$J$67=""</formula>
    </cfRule>
    <cfRule type="expression" priority="53" dxfId="2" stopIfTrue="1">
      <formula>$J$68=""</formula>
    </cfRule>
  </conditionalFormatting>
  <conditionalFormatting sqref="L68:AF68">
    <cfRule type="expression" priority="54" dxfId="7" stopIfTrue="1">
      <formula>$AV$68=""</formula>
    </cfRule>
    <cfRule type="expression" priority="55" dxfId="2" stopIfTrue="1">
      <formula>$J$68=""</formula>
    </cfRule>
    <cfRule type="expression" priority="56" dxfId="2" stopIfTrue="1">
      <formula>$J$69=""</formula>
    </cfRule>
  </conditionalFormatting>
  <conditionalFormatting sqref="L69:AF69">
    <cfRule type="expression" priority="57" dxfId="7" stopIfTrue="1">
      <formula>$AV$69=""</formula>
    </cfRule>
    <cfRule type="expression" priority="58" dxfId="2" stopIfTrue="1">
      <formula>$J$69=""</formula>
    </cfRule>
    <cfRule type="expression" priority="59" dxfId="2" stopIfTrue="1">
      <formula>$J$70=""</formula>
    </cfRule>
  </conditionalFormatting>
  <conditionalFormatting sqref="L70:AF70">
    <cfRule type="expression" priority="60" dxfId="7" stopIfTrue="1">
      <formula>$AV$70=""</formula>
    </cfRule>
    <cfRule type="expression" priority="61" dxfId="2" stopIfTrue="1">
      <formula>$J$70=""</formula>
    </cfRule>
  </conditionalFormatting>
  <conditionalFormatting sqref="L80:AF80">
    <cfRule type="expression" priority="62" dxfId="7" stopIfTrue="1">
      <formula>$AV$80=""</formula>
    </cfRule>
    <cfRule type="expression" priority="63" dxfId="2" stopIfTrue="1">
      <formula>$J$81=""</formula>
    </cfRule>
  </conditionalFormatting>
  <conditionalFormatting sqref="L81:AF81">
    <cfRule type="expression" priority="64" dxfId="7" stopIfTrue="1">
      <formula>$AV$81=""</formula>
    </cfRule>
    <cfRule type="expression" priority="65" dxfId="2" stopIfTrue="1">
      <formula>$J$81=""</formula>
    </cfRule>
    <cfRule type="expression" priority="66" dxfId="2" stopIfTrue="1">
      <formula>$J$82=""</formula>
    </cfRule>
  </conditionalFormatting>
  <conditionalFormatting sqref="L82:AF82">
    <cfRule type="expression" priority="67" dxfId="7" stopIfTrue="1">
      <formula>$AV$82=""</formula>
    </cfRule>
    <cfRule type="expression" priority="68" dxfId="2" stopIfTrue="1">
      <formula>$J$82=""</formula>
    </cfRule>
    <cfRule type="expression" priority="69" dxfId="2" stopIfTrue="1">
      <formula>$J$83=""</formula>
    </cfRule>
  </conditionalFormatting>
  <conditionalFormatting sqref="L83:AF83">
    <cfRule type="expression" priority="70" dxfId="7" stopIfTrue="1">
      <formula>$AV$83=""</formula>
    </cfRule>
    <cfRule type="expression" priority="71" dxfId="2" stopIfTrue="1">
      <formula>$J$83=""</formula>
    </cfRule>
    <cfRule type="expression" priority="72" dxfId="2" stopIfTrue="1">
      <formula>$J$84=""</formula>
    </cfRule>
  </conditionalFormatting>
  <conditionalFormatting sqref="L84:AF84">
    <cfRule type="expression" priority="73" dxfId="7" stopIfTrue="1">
      <formula>$AV$84=""</formula>
    </cfRule>
    <cfRule type="expression" priority="74" dxfId="2" stopIfTrue="1">
      <formula>$J$84=""</formula>
    </cfRule>
  </conditionalFormatting>
  <conditionalFormatting sqref="L94:AF94">
    <cfRule type="expression" priority="75" dxfId="7" stopIfTrue="1">
      <formula>$AV$94=""</formula>
    </cfRule>
    <cfRule type="expression" priority="76" dxfId="2" stopIfTrue="1">
      <formula>$J$95=""</formula>
    </cfRule>
  </conditionalFormatting>
  <conditionalFormatting sqref="L95:AF95">
    <cfRule type="expression" priority="77" dxfId="7" stopIfTrue="1">
      <formula>$AV$95=""</formula>
    </cfRule>
    <cfRule type="expression" priority="78" dxfId="2" stopIfTrue="1">
      <formula>$J$95=""</formula>
    </cfRule>
    <cfRule type="expression" priority="79" dxfId="2" stopIfTrue="1">
      <formula>$J$96=""</formula>
    </cfRule>
  </conditionalFormatting>
  <conditionalFormatting sqref="L96:AF96">
    <cfRule type="expression" priority="80" dxfId="7" stopIfTrue="1">
      <formula>$AV$96=""</formula>
    </cfRule>
    <cfRule type="expression" priority="81" dxfId="2" stopIfTrue="1">
      <formula>$J$96=""</formula>
    </cfRule>
    <cfRule type="expression" priority="82" dxfId="2" stopIfTrue="1">
      <formula>$J$97=""</formula>
    </cfRule>
  </conditionalFormatting>
  <conditionalFormatting sqref="L97:AF97">
    <cfRule type="expression" priority="83" dxfId="7" stopIfTrue="1">
      <formula>$AV$97=""</formula>
    </cfRule>
    <cfRule type="expression" priority="84" dxfId="2" stopIfTrue="1">
      <formula>$J$97=""</formula>
    </cfRule>
    <cfRule type="expression" priority="85" dxfId="2" stopIfTrue="1">
      <formula>$J$98=""</formula>
    </cfRule>
  </conditionalFormatting>
  <conditionalFormatting sqref="L98:AF98">
    <cfRule type="expression" priority="86" dxfId="7" stopIfTrue="1">
      <formula>$AV$98=""</formula>
    </cfRule>
    <cfRule type="expression" priority="87" dxfId="2" stopIfTrue="1">
      <formula>$J$98=""</formula>
    </cfRule>
  </conditionalFormatting>
  <conditionalFormatting sqref="J66:K70">
    <cfRule type="expression" priority="88" dxfId="6" stopIfTrue="1">
      <formula>#REF!&lt;&gt;#REF!</formula>
    </cfRule>
  </conditionalFormatting>
  <conditionalFormatting sqref="J80:K84">
    <cfRule type="expression" priority="89" dxfId="6" stopIfTrue="1">
      <formula>#REF!&lt;&gt;#REF!</formula>
    </cfRule>
  </conditionalFormatting>
  <conditionalFormatting sqref="J94:K98">
    <cfRule type="expression" priority="90" dxfId="6" stopIfTrue="1">
      <formula>#REF!&lt;&gt;#REF!</formula>
    </cfRule>
  </conditionalFormatting>
  <conditionalFormatting sqref="J101:K103">
    <cfRule type="expression" priority="91" dxfId="6" stopIfTrue="1">
      <formula>#REF!&lt;&gt;#REF!</formula>
    </cfRule>
  </conditionalFormatting>
  <conditionalFormatting sqref="AG66:BR66">
    <cfRule type="expression" priority="92" dxfId="2" stopIfTrue="1">
      <formula>$J$67=""</formula>
    </cfRule>
  </conditionalFormatting>
  <conditionalFormatting sqref="AG67:BR67">
    <cfRule type="expression" priority="93" dxfId="2" stopIfTrue="1">
      <formula>$J$67=""</formula>
    </cfRule>
    <cfRule type="expression" priority="94" dxfId="2" stopIfTrue="1">
      <formula>$J$68=""</formula>
    </cfRule>
  </conditionalFormatting>
  <conditionalFormatting sqref="AG68:BR68">
    <cfRule type="expression" priority="95" dxfId="2" stopIfTrue="1">
      <formula>$J$68=""</formula>
    </cfRule>
    <cfRule type="expression" priority="96" dxfId="2" stopIfTrue="1">
      <formula>$J$69=""</formula>
    </cfRule>
  </conditionalFormatting>
  <conditionalFormatting sqref="AG69:BR69">
    <cfRule type="expression" priority="97" dxfId="2" stopIfTrue="1">
      <formula>$J$69=""</formula>
    </cfRule>
    <cfRule type="expression" priority="98" dxfId="2" stopIfTrue="1">
      <formula>$J$70=""</formula>
    </cfRule>
  </conditionalFormatting>
  <conditionalFormatting sqref="AG80:BR80">
    <cfRule type="expression" priority="99" dxfId="2" stopIfTrue="1">
      <formula>$J$81=""</formula>
    </cfRule>
  </conditionalFormatting>
  <conditionalFormatting sqref="AG81:BR81">
    <cfRule type="expression" priority="100" dxfId="2" stopIfTrue="1">
      <formula>$J$81=""</formula>
    </cfRule>
    <cfRule type="expression" priority="101" dxfId="2" stopIfTrue="1">
      <formula>$J$82=""</formula>
    </cfRule>
  </conditionalFormatting>
  <conditionalFormatting sqref="AG82:BR82">
    <cfRule type="expression" priority="102" dxfId="2" stopIfTrue="1">
      <formula>$J$82=""</formula>
    </cfRule>
    <cfRule type="expression" priority="103" dxfId="2" stopIfTrue="1">
      <formula>$J$83=""</formula>
    </cfRule>
  </conditionalFormatting>
  <conditionalFormatting sqref="AG83:BR83">
    <cfRule type="expression" priority="104" dxfId="2" stopIfTrue="1">
      <formula>$J$83=""</formula>
    </cfRule>
    <cfRule type="expression" priority="105" dxfId="2" stopIfTrue="1">
      <formula>$J$84=""</formula>
    </cfRule>
  </conditionalFormatting>
  <conditionalFormatting sqref="AG94:BR94">
    <cfRule type="expression" priority="106" dxfId="2" stopIfTrue="1">
      <formula>$J$95=""</formula>
    </cfRule>
  </conditionalFormatting>
  <conditionalFormatting sqref="AG95:BR95">
    <cfRule type="expression" priority="107" dxfId="2" stopIfTrue="1">
      <formula>$J$95=""</formula>
    </cfRule>
    <cfRule type="expression" priority="108" dxfId="2" stopIfTrue="1">
      <formula>$J$96=""</formula>
    </cfRule>
  </conditionalFormatting>
  <conditionalFormatting sqref="AG96:BR96">
    <cfRule type="expression" priority="109" dxfId="2" stopIfTrue="1">
      <formula>$J$96=""</formula>
    </cfRule>
    <cfRule type="expression" priority="110" dxfId="2" stopIfTrue="1">
      <formula>$J$97=""</formula>
    </cfRule>
  </conditionalFormatting>
  <conditionalFormatting sqref="AG97:BR97">
    <cfRule type="expression" priority="111" dxfId="2" stopIfTrue="1">
      <formula>$J$97=""</formula>
    </cfRule>
    <cfRule type="expression" priority="112" dxfId="2" stopIfTrue="1">
      <formula>$J$98=""</formula>
    </cfRule>
  </conditionalFormatting>
  <conditionalFormatting sqref="AG98:BR98">
    <cfRule type="expression" priority="113" dxfId="2" stopIfTrue="1">
      <formula>$J$98=""</formula>
    </cfRule>
  </conditionalFormatting>
  <conditionalFormatting sqref="AI10:AM10">
    <cfRule type="expression" priority="114" dxfId="4" stopIfTrue="1">
      <formula>AND($U$10=2,ISBLANK($AI$10))</formula>
    </cfRule>
    <cfRule type="expression" priority="115" dxfId="2" stopIfTrue="1">
      <formula>$AC$10=""</formula>
    </cfRule>
  </conditionalFormatting>
  <dataValidations count="4">
    <dataValidation type="list" allowBlank="1" showInputMessage="1" showErrorMessage="1" sqref="B141:E144 B154:E157 BG165:BJ165 BG169:BJ169 B101:E103 B94:E98 B80:E84 B66:E70">
      <formula1>$HH$2:$HH$4</formula1>
    </dataValidation>
    <dataValidation type="whole" operator="greaterThanOrEqual" allowBlank="1" showErrorMessage="1" errorTitle="Fehler" error="Nur Zahlen eingeben!" sqref="AI162:AM162 AI116:AM116 BC116:BF116 X116:AB116 AW116:BA116 BC162:BF162 X162:AB162 AW162:BA162 AW10:BA10 X10:AB10 AI10:AM10">
      <formula1>0</formula1>
    </dataValidation>
    <dataValidation type="list" allowBlank="1" showInputMessage="1" showErrorMessage="1" sqref="U162:V162 U116:V116 U10:V10">
      <formula1>$B$26:$B$27</formula1>
    </dataValidation>
    <dataValidation type="whole" operator="greaterThanOrEqual" allowBlank="1" showInputMessage="1" showErrorMessage="1" errorTitle="Fehler" error="Nur Zahlen eingeben!" sqref="BB165:BF165 BB119:BF130 BB169:BF169 BB26:BF55">
      <formula1>0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71" r:id="rId3"/>
  <headerFooter alignWithMargins="0">
    <oddFooter xml:space="preserve">&amp;R&amp;P von &amp;N </oddFooter>
  </headerFooter>
  <rowBreaks count="2" manualBreakCount="2">
    <brk id="56" max="255" man="1"/>
    <brk id="112" max="70" man="1"/>
  </rowBreaks>
  <colBreaks count="1" manualBreakCount="1">
    <brk id="7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V195"/>
  <sheetViews>
    <sheetView showGridLines="0" showRowColHeaders="0" workbookViewId="0" topLeftCell="A1">
      <selection activeCell="BF3" sqref="BF3:BL3"/>
    </sheetView>
  </sheetViews>
  <sheetFormatPr defaultColWidth="11.421875" defaultRowHeight="12.75" zeroHeight="1"/>
  <cols>
    <col min="1" max="5" width="1.57421875" style="117" customWidth="1"/>
    <col min="6" max="6" width="2.8515625" style="117" customWidth="1"/>
    <col min="7" max="56" width="1.57421875" style="117" customWidth="1"/>
    <col min="57" max="70" width="1.57421875" style="99" customWidth="1"/>
    <col min="71" max="71" width="1.57421875" style="117" customWidth="1"/>
    <col min="72" max="77" width="1.57421875" style="117" hidden="1" customWidth="1"/>
    <col min="78" max="16384" width="1.7109375" style="117" hidden="1" customWidth="1"/>
  </cols>
  <sheetData>
    <row r="1" spans="51:110" s="1" customFormat="1" ht="7.5" customHeight="1">
      <c r="AY1" s="2"/>
      <c r="AZ1" s="2"/>
      <c r="BA1" s="3"/>
      <c r="BB1" s="3"/>
      <c r="BC1" s="3"/>
      <c r="BD1" s="3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2:110" s="1" customFormat="1" ht="33" customHeight="1">
      <c r="B2" s="511" t="str">
        <f>Ergebniseingabe!B2</f>
        <v>Vereinsname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  <c r="AR2" s="511"/>
      <c r="AS2" s="511"/>
      <c r="AT2" s="511"/>
      <c r="AU2" s="511"/>
      <c r="AV2" s="511"/>
      <c r="AW2" s="511"/>
      <c r="AX2" s="511"/>
      <c r="AY2" s="511"/>
      <c r="AZ2" s="511"/>
      <c r="BA2" s="511"/>
      <c r="BB2" s="124"/>
      <c r="BC2" s="124"/>
      <c r="BD2" s="124"/>
      <c r="BE2" s="124"/>
      <c r="BF2" s="124"/>
      <c r="BG2" s="124"/>
      <c r="BH2" s="124"/>
      <c r="BI2" s="124"/>
      <c r="BJ2" s="124"/>
      <c r="BK2" s="4"/>
      <c r="BL2" s="4"/>
      <c r="BM2" s="4"/>
      <c r="BN2" s="4"/>
      <c r="BO2" s="4"/>
      <c r="BP2" s="4"/>
      <c r="BQ2" s="4"/>
      <c r="BR2" s="4"/>
      <c r="BS2" s="5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s="11" customFormat="1" ht="27" customHeight="1">
      <c r="A3" s="124"/>
      <c r="B3" s="511" t="str">
        <f>Ergebniseingabe!B3</f>
        <v>1. Fair-Play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R3" s="511"/>
      <c r="AS3" s="511"/>
      <c r="AT3" s="511"/>
      <c r="AU3" s="511"/>
      <c r="AV3" s="511"/>
      <c r="AW3" s="511"/>
      <c r="AX3" s="511"/>
      <c r="AY3" s="511"/>
      <c r="AZ3" s="511"/>
      <c r="BA3" s="511"/>
      <c r="BB3" s="124"/>
      <c r="BC3" s="124"/>
      <c r="BD3" s="124"/>
      <c r="BE3" s="124"/>
      <c r="BF3" s="472" t="s">
        <v>69</v>
      </c>
      <c r="BG3" s="472"/>
      <c r="BH3" s="472"/>
      <c r="BI3" s="472"/>
      <c r="BJ3" s="472"/>
      <c r="BK3" s="472"/>
      <c r="BL3" s="472"/>
      <c r="BM3" s="7"/>
      <c r="BN3" s="7"/>
      <c r="BO3" s="7"/>
      <c r="BP3" s="7"/>
      <c r="BQ3" s="7"/>
      <c r="BR3" s="7"/>
      <c r="BS3" s="8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</row>
    <row r="4" spans="2:110" s="12" customFormat="1" ht="15">
      <c r="B4" s="514" t="str">
        <f>Ergebniseingabe!B4</f>
        <v>Fußballturnier für - 3 x 5 - Mannschaften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K4" s="13"/>
      <c r="BL4" s="13"/>
      <c r="BM4" s="13"/>
      <c r="BN4" s="13"/>
      <c r="BO4" s="13"/>
      <c r="BP4" s="13"/>
      <c r="BQ4" s="13"/>
      <c r="BR4" s="13"/>
      <c r="BS4" s="14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</row>
    <row r="5" spans="44:110" s="12" customFormat="1" ht="6" customHeight="1">
      <c r="AR5" s="17"/>
      <c r="AS5" s="17"/>
      <c r="AT5" s="17"/>
      <c r="AU5" s="17"/>
      <c r="AV5" s="17"/>
      <c r="AW5" s="17"/>
      <c r="AX5" s="17"/>
      <c r="AY5" s="18"/>
      <c r="AZ5" s="18"/>
      <c r="BA5" s="17"/>
      <c r="BB5" s="17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4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</row>
    <row r="6" spans="2:110" s="19" customFormat="1" ht="15">
      <c r="B6" s="513">
        <f>Ergebniseingabe!B6</f>
        <v>37633</v>
      </c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3"/>
      <c r="AT6" s="513"/>
      <c r="AU6" s="513"/>
      <c r="AV6" s="513"/>
      <c r="AW6" s="513"/>
      <c r="AX6" s="513"/>
      <c r="AY6" s="513"/>
      <c r="AZ6" s="513"/>
      <c r="BA6" s="513"/>
      <c r="BB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2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</row>
    <row r="7" spans="44:110" s="12" customFormat="1" ht="6" customHeight="1">
      <c r="AR7" s="17"/>
      <c r="AS7" s="17"/>
      <c r="AT7" s="17"/>
      <c r="AU7" s="17"/>
      <c r="AV7" s="17"/>
      <c r="AW7" s="17"/>
      <c r="AX7" s="17"/>
      <c r="AY7" s="18"/>
      <c r="AZ7" s="18"/>
      <c r="BA7" s="17"/>
      <c r="BB7" s="17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4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</row>
    <row r="8" spans="2:110" s="12" customFormat="1" ht="15.75">
      <c r="B8" s="512" t="str">
        <f>Ergebniseingabe!B8</f>
        <v>in ...</v>
      </c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25"/>
      <c r="BC8" s="25"/>
      <c r="BD8" s="25"/>
      <c r="BE8" s="25"/>
      <c r="BF8" s="25"/>
      <c r="BG8" s="25"/>
      <c r="BH8" s="25"/>
      <c r="BI8" s="25"/>
      <c r="BJ8" s="25"/>
      <c r="BK8" s="13"/>
      <c r="BL8" s="13"/>
      <c r="BM8" s="13"/>
      <c r="BN8" s="13"/>
      <c r="BO8" s="13"/>
      <c r="BP8" s="13"/>
      <c r="BQ8" s="13"/>
      <c r="BR8" s="13"/>
      <c r="BS8" s="14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</row>
    <row r="9" spans="51:110" s="12" customFormat="1" ht="6" customHeight="1">
      <c r="AY9" s="16"/>
      <c r="AZ9" s="16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4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</row>
    <row r="10" spans="2:115" s="130" customFormat="1" ht="15">
      <c r="B10" s="163" t="s">
        <v>81</v>
      </c>
      <c r="C10" s="163"/>
      <c r="D10" s="163"/>
      <c r="E10" s="163"/>
      <c r="F10" s="163"/>
      <c r="G10" s="163"/>
      <c r="H10" s="499">
        <f>Ergebniseingabe!H10</f>
        <v>0.4166666666666667</v>
      </c>
      <c r="I10" s="499"/>
      <c r="J10" s="499"/>
      <c r="K10" s="499"/>
      <c r="L10" s="130" t="s">
        <v>3</v>
      </c>
      <c r="T10" s="131" t="s">
        <v>4</v>
      </c>
      <c r="U10" s="500">
        <f>Ergebniseingabe!U10</f>
        <v>1</v>
      </c>
      <c r="V10" s="500"/>
      <c r="W10" s="132" t="s">
        <v>5</v>
      </c>
      <c r="X10" s="497">
        <f>Ergebniseingabe!X10</f>
        <v>10</v>
      </c>
      <c r="Y10" s="497"/>
      <c r="Z10" s="497"/>
      <c r="AA10" s="497"/>
      <c r="AB10" s="497"/>
      <c r="AC10" s="168">
        <f>Ergebniseingabe!AC10</f>
      </c>
      <c r="AD10" s="168"/>
      <c r="AE10" s="168"/>
      <c r="AF10" s="168"/>
      <c r="AG10" s="168"/>
      <c r="AH10" s="168"/>
      <c r="AI10" s="497">
        <f>IF(Ergebniseingabe!AI10="","",Ergebniseingabe!AI10)</f>
      </c>
      <c r="AJ10" s="497"/>
      <c r="AK10" s="497"/>
      <c r="AL10" s="497"/>
      <c r="AM10" s="497"/>
      <c r="AO10" s="163" t="s">
        <v>6</v>
      </c>
      <c r="AP10" s="163"/>
      <c r="AQ10" s="163"/>
      <c r="AR10" s="163"/>
      <c r="AS10" s="163"/>
      <c r="AT10" s="163"/>
      <c r="AU10" s="163"/>
      <c r="AV10" s="163"/>
      <c r="AW10" s="498">
        <f>Ergebniseingabe!AW10</f>
        <v>2</v>
      </c>
      <c r="AX10" s="498"/>
      <c r="AY10" s="498"/>
      <c r="AZ10" s="498"/>
      <c r="BA10" s="498"/>
      <c r="BB10" s="133"/>
      <c r="BC10" s="133"/>
      <c r="BD10" s="133"/>
      <c r="BE10" s="134"/>
      <c r="BF10" s="134"/>
      <c r="BG10" s="134"/>
      <c r="BH10" s="135"/>
      <c r="BI10" s="135"/>
      <c r="BJ10" s="135"/>
      <c r="BK10" s="134"/>
      <c r="BL10" s="136"/>
      <c r="BM10" s="136"/>
      <c r="BN10" s="136"/>
      <c r="BO10" s="136"/>
      <c r="BP10" s="136"/>
      <c r="BQ10" s="136"/>
      <c r="BR10" s="137"/>
      <c r="BS10" s="137"/>
      <c r="BT10" s="137"/>
      <c r="BU10" s="137"/>
      <c r="BV10" s="135"/>
      <c r="BW10" s="135"/>
      <c r="BX10" s="135"/>
      <c r="BY10" s="135"/>
      <c r="BZ10" s="135"/>
      <c r="CA10" s="135"/>
      <c r="CB10" s="137"/>
      <c r="CC10" s="137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</row>
    <row r="11" spans="51:110" s="1" customFormat="1" ht="12.75" customHeight="1">
      <c r="AY11" s="2"/>
      <c r="AZ11" s="2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5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51:110" s="1" customFormat="1" ht="12" customHeight="1">
      <c r="AY12" s="2"/>
      <c r="AZ12" s="2"/>
      <c r="BA12" s="3"/>
      <c r="BB12" s="3"/>
      <c r="BC12" s="3"/>
      <c r="BD12" s="3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5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2:110" s="1" customFormat="1" ht="12.75">
      <c r="B13" s="32" t="s">
        <v>7</v>
      </c>
      <c r="AY13" s="2"/>
      <c r="AZ13" s="2"/>
      <c r="BA13" s="3"/>
      <c r="BB13" s="3"/>
      <c r="BC13" s="3"/>
      <c r="BD13" s="3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5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51:110" s="1" customFormat="1" ht="6" customHeight="1" thickBot="1">
      <c r="AY14" s="2"/>
      <c r="AZ14" s="2"/>
      <c r="BA14" s="3"/>
      <c r="BB14" s="3"/>
      <c r="BC14" s="3"/>
      <c r="BD14" s="3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5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3:98" s="1" customFormat="1" ht="17.25" customHeight="1" thickBot="1">
      <c r="C15" s="196" t="str">
        <f>Ergebniseingabe!C15</f>
        <v>Gruppe A</v>
      </c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8"/>
      <c r="Z15" s="324" t="str">
        <f>Ergebniseingabe!Z15</f>
        <v>Gruppe B</v>
      </c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6"/>
      <c r="AW15" s="327" t="str">
        <f>Ergebniseingabe!AW15</f>
        <v>Gruppe C</v>
      </c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329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2:98" s="1" customFormat="1" ht="17.25" customHeight="1">
      <c r="B16" s="33">
        <v>1</v>
      </c>
      <c r="C16" s="528" t="str">
        <f>Ergebniseingabe!C16</f>
        <v>A1</v>
      </c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91"/>
      <c r="Y16" s="33">
        <v>1</v>
      </c>
      <c r="Z16" s="528" t="str">
        <f>Ergebniseingabe!Z16</f>
        <v>B1</v>
      </c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91"/>
      <c r="AV16" s="33">
        <v>1</v>
      </c>
      <c r="AW16" s="528" t="str">
        <f>Ergebniseingabe!AW16</f>
        <v>C1</v>
      </c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91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2:98" s="1" customFormat="1" ht="17.25" customHeight="1">
      <c r="B17" s="33">
        <v>2</v>
      </c>
      <c r="C17" s="529" t="str">
        <f>Ergebniseingabe!C17</f>
        <v>A2</v>
      </c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4"/>
      <c r="Y17" s="33">
        <v>2</v>
      </c>
      <c r="Z17" s="529" t="str">
        <f>Ergebniseingabe!Z17</f>
        <v>B2</v>
      </c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V17" s="33">
        <v>2</v>
      </c>
      <c r="AW17" s="529" t="str">
        <f>Ergebniseingabe!AW17</f>
        <v>C2</v>
      </c>
      <c r="AX17" s="423"/>
      <c r="AY17" s="423"/>
      <c r="AZ17" s="423"/>
      <c r="BA17" s="423"/>
      <c r="BB17" s="423"/>
      <c r="BC17" s="423"/>
      <c r="BD17" s="423"/>
      <c r="BE17" s="423"/>
      <c r="BF17" s="423"/>
      <c r="BG17" s="423"/>
      <c r="BH17" s="423"/>
      <c r="BI17" s="423"/>
      <c r="BJ17" s="423"/>
      <c r="BK17" s="423"/>
      <c r="BL17" s="423"/>
      <c r="BM17" s="423"/>
      <c r="BN17" s="423"/>
      <c r="BO17" s="423"/>
      <c r="BP17" s="423"/>
      <c r="BQ17" s="424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2:98" s="1" customFormat="1" ht="17.25" customHeight="1">
      <c r="B18" s="33">
        <v>3</v>
      </c>
      <c r="C18" s="529" t="str">
        <f>Ergebniseingabe!C18</f>
        <v>A3</v>
      </c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4"/>
      <c r="Y18" s="33">
        <v>3</v>
      </c>
      <c r="Z18" s="529" t="str">
        <f>Ergebniseingabe!Z18</f>
        <v>B3</v>
      </c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V18" s="33">
        <v>3</v>
      </c>
      <c r="AW18" s="529" t="str">
        <f>Ergebniseingabe!AW18</f>
        <v>C3</v>
      </c>
      <c r="AX18" s="423"/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23"/>
      <c r="BJ18" s="423"/>
      <c r="BK18" s="423"/>
      <c r="BL18" s="423"/>
      <c r="BM18" s="423"/>
      <c r="BN18" s="423"/>
      <c r="BO18" s="423"/>
      <c r="BP18" s="423"/>
      <c r="BQ18" s="424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2:98" s="1" customFormat="1" ht="17.25" customHeight="1">
      <c r="B19" s="33">
        <v>4</v>
      </c>
      <c r="C19" s="529" t="str">
        <f>Ergebniseingabe!C19</f>
        <v>A4</v>
      </c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4"/>
      <c r="Y19" s="33">
        <v>4</v>
      </c>
      <c r="Z19" s="529" t="str">
        <f>Ergebniseingabe!Z19</f>
        <v>B4</v>
      </c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V19" s="33">
        <v>4</v>
      </c>
      <c r="AW19" s="529" t="str">
        <f>Ergebniseingabe!AW19</f>
        <v>C4</v>
      </c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3"/>
      <c r="BQ19" s="424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2:98" s="1" customFormat="1" ht="17.25" customHeight="1" thickBot="1">
      <c r="B20" s="33">
        <v>5</v>
      </c>
      <c r="C20" s="530" t="str">
        <f>Ergebniseingabe!C20</f>
        <v>A5</v>
      </c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459"/>
      <c r="Y20" s="33">
        <v>5</v>
      </c>
      <c r="Z20" s="530" t="str">
        <f>Ergebniseingabe!Z20</f>
        <v>B5</v>
      </c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459"/>
      <c r="AV20" s="33">
        <v>5</v>
      </c>
      <c r="AW20" s="530" t="str">
        <f>Ergebniseingabe!AW20</f>
        <v>C5</v>
      </c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459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108" s="1" customFormat="1" ht="17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5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51:110" s="1" customFormat="1" ht="12.75">
      <c r="AY22" s="2"/>
      <c r="AZ22" s="2"/>
      <c r="BA22" s="3"/>
      <c r="BB22" s="3"/>
      <c r="BC22" s="3"/>
      <c r="BD22" s="3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5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2:110" s="1" customFormat="1" ht="12.75">
      <c r="B23" s="32" t="s">
        <v>26</v>
      </c>
      <c r="N23" s="35"/>
      <c r="AY23" s="2"/>
      <c r="AZ23" s="2"/>
      <c r="BA23" s="3"/>
      <c r="BB23" s="3"/>
      <c r="BC23" s="3"/>
      <c r="BD23" s="3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5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51:110" s="1" customFormat="1" ht="6" customHeight="1" thickBot="1">
      <c r="AY24" s="2"/>
      <c r="AZ24" s="2"/>
      <c r="BA24" s="3"/>
      <c r="BB24" s="3"/>
      <c r="BC24" s="3"/>
      <c r="BD24" s="3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5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2:115" s="1" customFormat="1" ht="16.5" customHeight="1" thickBot="1">
      <c r="B25" s="413" t="s">
        <v>27</v>
      </c>
      <c r="C25" s="414"/>
      <c r="D25" s="199" t="s">
        <v>28</v>
      </c>
      <c r="E25" s="200"/>
      <c r="F25" s="201"/>
      <c r="G25" s="199" t="s">
        <v>82</v>
      </c>
      <c r="H25" s="200"/>
      <c r="I25" s="200"/>
      <c r="J25" s="201"/>
      <c r="K25" s="199" t="s">
        <v>29</v>
      </c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1"/>
      <c r="BB25" s="199" t="s">
        <v>30</v>
      </c>
      <c r="BC25" s="200"/>
      <c r="BD25" s="200"/>
      <c r="BE25" s="200"/>
      <c r="BF25" s="200"/>
      <c r="BG25" s="127"/>
      <c r="BH25" s="128"/>
      <c r="BI25" s="2"/>
      <c r="BJ25" s="3"/>
      <c r="BK25" s="3"/>
      <c r="BL25" s="3"/>
      <c r="BM25" s="3"/>
      <c r="BN25" s="3"/>
      <c r="BO25" s="3"/>
      <c r="BP25" s="3"/>
      <c r="BQ25" s="5"/>
      <c r="BR25" s="36"/>
      <c r="BS25" s="37"/>
      <c r="BT25" s="38"/>
      <c r="BU25" s="38"/>
      <c r="BV25" s="38"/>
      <c r="BW25" s="38"/>
      <c r="BX25" s="38"/>
      <c r="BY25" s="39"/>
      <c r="BZ25" s="39"/>
      <c r="CA25" s="38"/>
      <c r="CB25" s="38"/>
      <c r="CC25" s="38"/>
      <c r="CD25" s="38"/>
      <c r="CE25" s="38"/>
      <c r="CF25" s="40"/>
      <c r="CG25" s="40"/>
      <c r="CH25" s="40"/>
      <c r="CI25" s="40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</row>
    <row r="26" spans="2:115" s="41" customFormat="1" ht="15.75" customHeight="1">
      <c r="B26" s="352">
        <v>1</v>
      </c>
      <c r="C26" s="353"/>
      <c r="D26" s="351" t="s">
        <v>31</v>
      </c>
      <c r="E26" s="351"/>
      <c r="F26" s="351"/>
      <c r="G26" s="333">
        <f>Ergebniseingabe!G26</f>
        <v>0.4166666666666667</v>
      </c>
      <c r="H26" s="334"/>
      <c r="I26" s="334"/>
      <c r="J26" s="335"/>
      <c r="K26" s="188" t="str">
        <f>Ergebniseingabe!K26</f>
        <v>A1</v>
      </c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42" t="s">
        <v>32</v>
      </c>
      <c r="AG26" s="189" t="str">
        <f>Ergebniseingabe!AG26</f>
        <v>A2</v>
      </c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221"/>
      <c r="BB26" s="522">
        <f>IF(Ergebniseingabe!BB26="","",Ergebniseingabe!BB26)</f>
      </c>
      <c r="BC26" s="523"/>
      <c r="BD26" s="523"/>
      <c r="BE26" s="516">
        <f>IF(Ergebniseingabe!BE26="","",Ergebniseingabe!BE26)</f>
      </c>
      <c r="BF26" s="517"/>
      <c r="BG26" s="129"/>
      <c r="BH26" s="82"/>
      <c r="BI26" s="43"/>
      <c r="BQ26" s="44"/>
      <c r="BR26" s="45"/>
      <c r="BS26" s="44"/>
      <c r="BT26" s="38"/>
      <c r="BU26" s="38"/>
      <c r="BV26" s="38"/>
      <c r="BW26" s="38"/>
      <c r="BX26" s="38"/>
      <c r="BY26" s="46"/>
      <c r="BZ26" s="39"/>
      <c r="CA26" s="38"/>
      <c r="CB26" s="47"/>
      <c r="CC26" s="38"/>
      <c r="CD26" s="521"/>
      <c r="CE26" s="521"/>
      <c r="CF26" s="521"/>
      <c r="CG26" s="48"/>
      <c r="CH26" s="49"/>
      <c r="CI26" s="49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</row>
    <row r="27" spans="2:115" s="1" customFormat="1" ht="15.75" customHeight="1">
      <c r="B27" s="356">
        <v>2</v>
      </c>
      <c r="C27" s="357"/>
      <c r="D27" s="350" t="s">
        <v>33</v>
      </c>
      <c r="E27" s="350"/>
      <c r="F27" s="350"/>
      <c r="G27" s="345">
        <f>Ergebniseingabe!G27</f>
        <v>0.42500000000000004</v>
      </c>
      <c r="H27" s="346"/>
      <c r="I27" s="346"/>
      <c r="J27" s="347"/>
      <c r="K27" s="186" t="str">
        <f>Ergebniseingabe!K27</f>
        <v>B1</v>
      </c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50" t="s">
        <v>32</v>
      </c>
      <c r="AG27" s="187" t="str">
        <f>Ergebniseingabe!AG27</f>
        <v>B2</v>
      </c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284"/>
      <c r="BB27" s="518">
        <f>IF(Ergebniseingabe!BB27="","",Ergebniseingabe!BB27)</f>
      </c>
      <c r="BC27" s="519"/>
      <c r="BD27" s="519"/>
      <c r="BE27" s="504">
        <f>IF(Ergebniseingabe!BE27="","",Ergebniseingabe!BE27)</f>
      </c>
      <c r="BF27" s="505"/>
      <c r="BG27" s="129"/>
      <c r="BH27" s="82"/>
      <c r="BI27" s="2"/>
      <c r="BJ27" s="3"/>
      <c r="BK27" s="3"/>
      <c r="BL27" s="3"/>
      <c r="BM27" s="3"/>
      <c r="BN27" s="3"/>
      <c r="BO27" s="3"/>
      <c r="BP27" s="3"/>
      <c r="BQ27" s="5"/>
      <c r="BR27" s="45"/>
      <c r="BS27" s="5"/>
      <c r="BT27" s="38"/>
      <c r="BU27" s="38"/>
      <c r="BV27" s="38"/>
      <c r="BW27" s="38"/>
      <c r="BX27" s="38"/>
      <c r="BY27" s="46"/>
      <c r="BZ27" s="39"/>
      <c r="CA27" s="38"/>
      <c r="CB27" s="38"/>
      <c r="CC27" s="46"/>
      <c r="CD27" s="40"/>
      <c r="CE27" s="51"/>
      <c r="CF27" s="52"/>
      <c r="CG27" s="53"/>
      <c r="CH27" s="40"/>
      <c r="CI27" s="40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</row>
    <row r="28" spans="2:115" s="1" customFormat="1" ht="15.75" customHeight="1" thickBot="1">
      <c r="B28" s="354">
        <v>3</v>
      </c>
      <c r="C28" s="355"/>
      <c r="D28" s="349" t="s">
        <v>34</v>
      </c>
      <c r="E28" s="349"/>
      <c r="F28" s="349"/>
      <c r="G28" s="345">
        <f>Ergebniseingabe!G28</f>
        <v>0.4333333333333334</v>
      </c>
      <c r="H28" s="346"/>
      <c r="I28" s="346"/>
      <c r="J28" s="347"/>
      <c r="K28" s="184" t="str">
        <f>Ergebniseingabe!K28</f>
        <v>C1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00" t="s">
        <v>32</v>
      </c>
      <c r="AG28" s="185" t="str">
        <f>Ergebniseingabe!AG28</f>
        <v>C2</v>
      </c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220"/>
      <c r="BB28" s="518">
        <f>IF(Ergebniseingabe!BB28="","",Ergebniseingabe!BB28)</f>
      </c>
      <c r="BC28" s="519"/>
      <c r="BD28" s="519"/>
      <c r="BE28" s="506">
        <f>IF(Ergebniseingabe!BE28="","",Ergebniseingabe!BE28)</f>
      </c>
      <c r="BF28" s="507"/>
      <c r="BG28" s="129"/>
      <c r="BH28" s="82"/>
      <c r="BI28" s="2"/>
      <c r="BJ28" s="3"/>
      <c r="BK28" s="3"/>
      <c r="BL28" s="3"/>
      <c r="BM28" s="3"/>
      <c r="BN28" s="3"/>
      <c r="BO28" s="3"/>
      <c r="BP28" s="3"/>
      <c r="BQ28" s="5"/>
      <c r="BR28" s="45"/>
      <c r="BS28" s="5"/>
      <c r="BT28" s="38"/>
      <c r="BU28" s="38"/>
      <c r="BV28" s="38"/>
      <c r="BW28" s="38"/>
      <c r="BX28" s="38"/>
      <c r="BY28" s="46"/>
      <c r="BZ28" s="39"/>
      <c r="CA28" s="38"/>
      <c r="CB28" s="38"/>
      <c r="CC28" s="46"/>
      <c r="CD28" s="40"/>
      <c r="CE28" s="51"/>
      <c r="CF28" s="52"/>
      <c r="CG28" s="53"/>
      <c r="CH28" s="40"/>
      <c r="CI28" s="40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</row>
    <row r="29" spans="2:115" s="1" customFormat="1" ht="15.75" customHeight="1">
      <c r="B29" s="352">
        <v>4</v>
      </c>
      <c r="C29" s="353"/>
      <c r="D29" s="351" t="s">
        <v>31</v>
      </c>
      <c r="E29" s="351"/>
      <c r="F29" s="351"/>
      <c r="G29" s="333">
        <f>Ergebniseingabe!G29</f>
        <v>0.44166666666666676</v>
      </c>
      <c r="H29" s="334"/>
      <c r="I29" s="334"/>
      <c r="J29" s="335"/>
      <c r="K29" s="188" t="str">
        <f>Ergebniseingabe!K29</f>
        <v>A3</v>
      </c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42" t="s">
        <v>32</v>
      </c>
      <c r="AG29" s="189" t="str">
        <f>Ergebniseingabe!AG29</f>
        <v>A4</v>
      </c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221"/>
      <c r="BB29" s="522">
        <f>IF(Ergebniseingabe!BB29="","",Ergebniseingabe!BB29)</f>
      </c>
      <c r="BC29" s="523"/>
      <c r="BD29" s="523"/>
      <c r="BE29" s="502">
        <f>IF(Ergebniseingabe!BE29="","",Ergebniseingabe!BE29)</f>
      </c>
      <c r="BF29" s="503"/>
      <c r="BG29" s="129"/>
      <c r="BH29" s="82"/>
      <c r="BI29" s="2"/>
      <c r="BJ29" s="3"/>
      <c r="BK29" s="3"/>
      <c r="BL29" s="3"/>
      <c r="BM29" s="3"/>
      <c r="BN29" s="3"/>
      <c r="BO29" s="3"/>
      <c r="BP29" s="3"/>
      <c r="BQ29" s="5"/>
      <c r="BR29" s="45"/>
      <c r="BS29" s="5"/>
      <c r="BT29" s="38"/>
      <c r="BU29" s="38"/>
      <c r="BV29" s="38"/>
      <c r="BW29" s="38"/>
      <c r="BX29" s="38"/>
      <c r="BY29" s="46"/>
      <c r="BZ29" s="39"/>
      <c r="CA29" s="38"/>
      <c r="CB29" s="38"/>
      <c r="CC29" s="46"/>
      <c r="CD29" s="40"/>
      <c r="CE29" s="51"/>
      <c r="CF29" s="52"/>
      <c r="CG29" s="53"/>
      <c r="CH29" s="40"/>
      <c r="CI29" s="40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</row>
    <row r="30" spans="2:115" s="1" customFormat="1" ht="15.75" customHeight="1">
      <c r="B30" s="356">
        <v>5</v>
      </c>
      <c r="C30" s="357"/>
      <c r="D30" s="350" t="s">
        <v>33</v>
      </c>
      <c r="E30" s="350"/>
      <c r="F30" s="350"/>
      <c r="G30" s="345">
        <f>Ergebniseingabe!G30</f>
        <v>0.4500000000000001</v>
      </c>
      <c r="H30" s="346"/>
      <c r="I30" s="346"/>
      <c r="J30" s="347"/>
      <c r="K30" s="186" t="str">
        <f>Ergebniseingabe!K30</f>
        <v>B3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50" t="s">
        <v>32</v>
      </c>
      <c r="AG30" s="187" t="str">
        <f>Ergebniseingabe!AG30</f>
        <v>B4</v>
      </c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284"/>
      <c r="BB30" s="518">
        <f>IF(Ergebniseingabe!BB30="","",Ergebniseingabe!BB30)</f>
      </c>
      <c r="BC30" s="519"/>
      <c r="BD30" s="519"/>
      <c r="BE30" s="504">
        <f>IF(Ergebniseingabe!BE30="","",Ergebniseingabe!BE30)</f>
      </c>
      <c r="BF30" s="505"/>
      <c r="BG30" s="129"/>
      <c r="BH30" s="82"/>
      <c r="BI30" s="2"/>
      <c r="BJ30" s="3"/>
      <c r="BK30" s="3"/>
      <c r="BL30" s="3"/>
      <c r="BM30" s="3"/>
      <c r="BN30" s="3"/>
      <c r="BO30" s="3"/>
      <c r="BP30" s="3"/>
      <c r="BQ30" s="5"/>
      <c r="BR30" s="45"/>
      <c r="BS30" s="5"/>
      <c r="BT30" s="38"/>
      <c r="BU30" s="38"/>
      <c r="BV30" s="38"/>
      <c r="BW30" s="38"/>
      <c r="BX30" s="38"/>
      <c r="BY30" s="46"/>
      <c r="BZ30" s="39"/>
      <c r="CA30" s="38"/>
      <c r="CB30" s="38"/>
      <c r="CC30" s="46"/>
      <c r="CD30" s="40"/>
      <c r="CE30" s="51"/>
      <c r="CF30" s="52"/>
      <c r="CG30" s="53"/>
      <c r="CH30" s="40"/>
      <c r="CI30" s="40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</row>
    <row r="31" spans="2:115" s="1" customFormat="1" ht="15.75" customHeight="1" thickBot="1">
      <c r="B31" s="354">
        <v>6</v>
      </c>
      <c r="C31" s="355"/>
      <c r="D31" s="349" t="s">
        <v>34</v>
      </c>
      <c r="E31" s="349"/>
      <c r="F31" s="349"/>
      <c r="G31" s="345">
        <f>Ergebniseingabe!G31</f>
        <v>0.4583333333333335</v>
      </c>
      <c r="H31" s="346"/>
      <c r="I31" s="346"/>
      <c r="J31" s="347"/>
      <c r="K31" s="186" t="str">
        <f>Ergebniseingabe!K31</f>
        <v>C3</v>
      </c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00" t="s">
        <v>32</v>
      </c>
      <c r="AG31" s="187" t="str">
        <f>Ergebniseingabe!AG31</f>
        <v>C4</v>
      </c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284"/>
      <c r="BB31" s="518">
        <f>IF(Ergebniseingabe!BB31="","",Ergebniseingabe!BB31)</f>
      </c>
      <c r="BC31" s="519"/>
      <c r="BD31" s="519"/>
      <c r="BE31" s="506">
        <f>IF(Ergebniseingabe!BE31="","",Ergebniseingabe!BE31)</f>
      </c>
      <c r="BF31" s="507"/>
      <c r="BG31" s="129"/>
      <c r="BH31" s="82"/>
      <c r="BI31" s="2"/>
      <c r="BJ31" s="3"/>
      <c r="BK31" s="3"/>
      <c r="BL31" s="3"/>
      <c r="BM31" s="3"/>
      <c r="BN31" s="3"/>
      <c r="BO31" s="3"/>
      <c r="BP31" s="3"/>
      <c r="BQ31" s="5"/>
      <c r="BR31" s="45"/>
      <c r="BS31" s="5"/>
      <c r="BT31" s="38"/>
      <c r="BU31" s="38"/>
      <c r="BV31" s="38"/>
      <c r="BW31" s="38"/>
      <c r="BX31" s="38"/>
      <c r="BY31" s="46"/>
      <c r="BZ31" s="39"/>
      <c r="CA31" s="38"/>
      <c r="CB31" s="38"/>
      <c r="CC31" s="46"/>
      <c r="CD31" s="40"/>
      <c r="CE31" s="51"/>
      <c r="CF31" s="52"/>
      <c r="CG31" s="53"/>
      <c r="CH31" s="40"/>
      <c r="CI31" s="40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</row>
    <row r="32" spans="2:115" s="1" customFormat="1" ht="15.75" customHeight="1">
      <c r="B32" s="352">
        <v>7</v>
      </c>
      <c r="C32" s="353"/>
      <c r="D32" s="351" t="s">
        <v>31</v>
      </c>
      <c r="E32" s="351"/>
      <c r="F32" s="351"/>
      <c r="G32" s="333">
        <f>Ergebniseingabe!G32</f>
        <v>0.46666666666666684</v>
      </c>
      <c r="H32" s="334"/>
      <c r="I32" s="334"/>
      <c r="J32" s="335"/>
      <c r="K32" s="188" t="str">
        <f>Ergebniseingabe!K32</f>
        <v>A5</v>
      </c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42" t="s">
        <v>32</v>
      </c>
      <c r="AG32" s="189" t="str">
        <f>Ergebniseingabe!AG32</f>
        <v>A1</v>
      </c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221"/>
      <c r="BB32" s="522">
        <f>IF(Ergebniseingabe!BB32="","",Ergebniseingabe!BB32)</f>
      </c>
      <c r="BC32" s="523"/>
      <c r="BD32" s="523"/>
      <c r="BE32" s="502">
        <f>IF(Ergebniseingabe!BE32="","",Ergebniseingabe!BE32)</f>
      </c>
      <c r="BF32" s="503"/>
      <c r="BG32" s="129"/>
      <c r="BH32" s="82"/>
      <c r="BI32" s="55"/>
      <c r="BJ32" s="3"/>
      <c r="BK32" s="3"/>
      <c r="BL32" s="3"/>
      <c r="BM32" s="3"/>
      <c r="BN32" s="3"/>
      <c r="BO32" s="3"/>
      <c r="BP32" s="3"/>
      <c r="BQ32" s="5"/>
      <c r="BR32" s="45"/>
      <c r="BS32" s="5"/>
      <c r="BT32" s="56"/>
      <c r="BU32" s="57"/>
      <c r="BV32" s="38"/>
      <c r="BW32" s="38"/>
      <c r="BX32" s="38"/>
      <c r="BY32" s="46"/>
      <c r="BZ32" s="39"/>
      <c r="CA32" s="38"/>
      <c r="CB32" s="2"/>
      <c r="CC32" s="2"/>
      <c r="CD32" s="2"/>
      <c r="CE32" s="2"/>
      <c r="CF32" s="2"/>
      <c r="CG32" s="2"/>
      <c r="CH32" s="40"/>
      <c r="CI32" s="40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</row>
    <row r="33" spans="2:115" s="1" customFormat="1" ht="15.75" customHeight="1">
      <c r="B33" s="356">
        <v>8</v>
      </c>
      <c r="C33" s="357"/>
      <c r="D33" s="350" t="s">
        <v>33</v>
      </c>
      <c r="E33" s="350"/>
      <c r="F33" s="350"/>
      <c r="G33" s="345">
        <f>Ergebniseingabe!G33</f>
        <v>0.4750000000000002</v>
      </c>
      <c r="H33" s="346"/>
      <c r="I33" s="346"/>
      <c r="J33" s="347"/>
      <c r="K33" s="186" t="str">
        <f>Ergebniseingabe!K33</f>
        <v>B5</v>
      </c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50" t="s">
        <v>32</v>
      </c>
      <c r="AG33" s="187" t="str">
        <f>Ergebniseingabe!AG33</f>
        <v>B1</v>
      </c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284"/>
      <c r="BB33" s="518">
        <f>IF(Ergebniseingabe!BB33="","",Ergebniseingabe!BB33)</f>
      </c>
      <c r="BC33" s="519"/>
      <c r="BD33" s="519"/>
      <c r="BE33" s="504">
        <f>IF(Ergebniseingabe!BE33="","",Ergebniseingabe!BE33)</f>
      </c>
      <c r="BF33" s="505"/>
      <c r="BG33" s="129"/>
      <c r="BH33" s="82"/>
      <c r="BI33" s="55"/>
      <c r="BJ33" s="3"/>
      <c r="BK33" s="3"/>
      <c r="BL33" s="3"/>
      <c r="BM33" s="3"/>
      <c r="BN33" s="3"/>
      <c r="BO33" s="3"/>
      <c r="BP33" s="3"/>
      <c r="BQ33" s="5"/>
      <c r="BR33" s="45"/>
      <c r="BS33" s="5"/>
      <c r="BT33" s="56"/>
      <c r="BU33" s="57"/>
      <c r="BV33" s="38"/>
      <c r="BW33" s="38"/>
      <c r="BX33" s="38"/>
      <c r="BY33" s="46"/>
      <c r="BZ33" s="39"/>
      <c r="CA33" s="38"/>
      <c r="CB33" s="47"/>
      <c r="CC33" s="38"/>
      <c r="CD33" s="521"/>
      <c r="CE33" s="521"/>
      <c r="CF33" s="521"/>
      <c r="CG33" s="48"/>
      <c r="CH33" s="40"/>
      <c r="CI33" s="40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</row>
    <row r="34" spans="2:115" s="1" customFormat="1" ht="15.75" customHeight="1" thickBot="1">
      <c r="B34" s="354">
        <v>9</v>
      </c>
      <c r="C34" s="355"/>
      <c r="D34" s="349" t="s">
        <v>34</v>
      </c>
      <c r="E34" s="349"/>
      <c r="F34" s="349"/>
      <c r="G34" s="345">
        <f>Ergebniseingabe!G34</f>
        <v>0.48333333333333356</v>
      </c>
      <c r="H34" s="346"/>
      <c r="I34" s="346"/>
      <c r="J34" s="347"/>
      <c r="K34" s="186" t="str">
        <f>Ergebniseingabe!K34</f>
        <v>C5</v>
      </c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00" t="s">
        <v>32</v>
      </c>
      <c r="AG34" s="187" t="str">
        <f>Ergebniseingabe!AG34</f>
        <v>C1</v>
      </c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284"/>
      <c r="BB34" s="518">
        <f>IF(Ergebniseingabe!BB34="","",Ergebniseingabe!BB34)</f>
      </c>
      <c r="BC34" s="519"/>
      <c r="BD34" s="519"/>
      <c r="BE34" s="506">
        <f>IF(Ergebniseingabe!BE34="","",Ergebniseingabe!BE34)</f>
      </c>
      <c r="BF34" s="507"/>
      <c r="BG34" s="129"/>
      <c r="BH34" s="82"/>
      <c r="BI34" s="55"/>
      <c r="BJ34" s="3"/>
      <c r="BK34" s="3"/>
      <c r="BL34" s="3"/>
      <c r="BM34" s="3"/>
      <c r="BN34" s="3"/>
      <c r="BO34" s="3"/>
      <c r="BP34" s="3"/>
      <c r="BQ34" s="5"/>
      <c r="BR34" s="45"/>
      <c r="BS34" s="5"/>
      <c r="BT34" s="56"/>
      <c r="BU34" s="57"/>
      <c r="BV34" s="38"/>
      <c r="BW34" s="38"/>
      <c r="BX34" s="38"/>
      <c r="BY34" s="46"/>
      <c r="BZ34" s="39"/>
      <c r="CA34" s="38"/>
      <c r="CB34" s="38"/>
      <c r="CC34" s="46"/>
      <c r="CD34" s="40"/>
      <c r="CE34" s="51"/>
      <c r="CF34" s="52"/>
      <c r="CG34" s="53"/>
      <c r="CH34" s="40"/>
      <c r="CI34" s="40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</row>
    <row r="35" spans="2:115" s="1" customFormat="1" ht="15.75" customHeight="1">
      <c r="B35" s="352">
        <v>10</v>
      </c>
      <c r="C35" s="353"/>
      <c r="D35" s="351" t="s">
        <v>31</v>
      </c>
      <c r="E35" s="351"/>
      <c r="F35" s="351"/>
      <c r="G35" s="333">
        <f>Ergebniseingabe!G35</f>
        <v>0.4916666666666669</v>
      </c>
      <c r="H35" s="334"/>
      <c r="I35" s="334"/>
      <c r="J35" s="335"/>
      <c r="K35" s="188" t="str">
        <f>Ergebniseingabe!K35</f>
        <v>A2</v>
      </c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42" t="s">
        <v>32</v>
      </c>
      <c r="AG35" s="189" t="str">
        <f>Ergebniseingabe!AG35</f>
        <v>A3</v>
      </c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221"/>
      <c r="BB35" s="522">
        <f>IF(Ergebniseingabe!BB35="","",Ergebniseingabe!BB35)</f>
      </c>
      <c r="BC35" s="523"/>
      <c r="BD35" s="523"/>
      <c r="BE35" s="502">
        <f>IF(Ergebniseingabe!BE35="","",Ergebniseingabe!BE35)</f>
      </c>
      <c r="BF35" s="503"/>
      <c r="BG35" s="129"/>
      <c r="BH35" s="82"/>
      <c r="BI35" s="55"/>
      <c r="BJ35" s="3"/>
      <c r="BK35" s="3"/>
      <c r="BL35" s="3"/>
      <c r="BM35" s="3"/>
      <c r="BN35" s="3"/>
      <c r="BO35" s="3"/>
      <c r="BP35" s="3"/>
      <c r="BQ35" s="5"/>
      <c r="BR35" s="45"/>
      <c r="BS35" s="5"/>
      <c r="BT35" s="56"/>
      <c r="BU35" s="57"/>
      <c r="BV35" s="38"/>
      <c r="BW35" s="38"/>
      <c r="BX35" s="38"/>
      <c r="BY35" s="46"/>
      <c r="BZ35" s="39"/>
      <c r="CA35" s="38"/>
      <c r="CB35" s="38"/>
      <c r="CC35" s="46"/>
      <c r="CD35" s="40"/>
      <c r="CE35" s="51"/>
      <c r="CF35" s="52"/>
      <c r="CG35" s="53"/>
      <c r="CH35" s="40"/>
      <c r="CI35" s="40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</row>
    <row r="36" spans="2:115" s="1" customFormat="1" ht="15.75" customHeight="1">
      <c r="B36" s="356">
        <v>11</v>
      </c>
      <c r="C36" s="357"/>
      <c r="D36" s="350" t="s">
        <v>33</v>
      </c>
      <c r="E36" s="350"/>
      <c r="F36" s="350"/>
      <c r="G36" s="345">
        <f>Ergebniseingabe!G36</f>
        <v>0.5000000000000002</v>
      </c>
      <c r="H36" s="346"/>
      <c r="I36" s="346"/>
      <c r="J36" s="347"/>
      <c r="K36" s="186" t="str">
        <f>Ergebniseingabe!K36</f>
        <v>B2</v>
      </c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50" t="s">
        <v>32</v>
      </c>
      <c r="AG36" s="187" t="str">
        <f>Ergebniseingabe!AG36</f>
        <v>B3</v>
      </c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284"/>
      <c r="BB36" s="518">
        <f>IF(Ergebniseingabe!BB36="","",Ergebniseingabe!BB36)</f>
      </c>
      <c r="BC36" s="519"/>
      <c r="BD36" s="519"/>
      <c r="BE36" s="504">
        <f>IF(Ergebniseingabe!BE36="","",Ergebniseingabe!BE36)</f>
      </c>
      <c r="BF36" s="505"/>
      <c r="BG36" s="129"/>
      <c r="BH36" s="82"/>
      <c r="BI36" s="55"/>
      <c r="BJ36" s="3"/>
      <c r="BK36" s="3"/>
      <c r="BL36" s="3"/>
      <c r="BM36" s="3"/>
      <c r="BN36" s="3"/>
      <c r="BO36" s="3"/>
      <c r="BP36" s="3"/>
      <c r="BQ36" s="5"/>
      <c r="BR36" s="45"/>
      <c r="BS36" s="5"/>
      <c r="BT36" s="56"/>
      <c r="BU36" s="57"/>
      <c r="BV36" s="38"/>
      <c r="BW36" s="38"/>
      <c r="BX36" s="38"/>
      <c r="BY36" s="46"/>
      <c r="BZ36" s="39"/>
      <c r="CA36" s="38"/>
      <c r="CB36" s="38"/>
      <c r="CC36" s="46"/>
      <c r="CD36" s="40"/>
      <c r="CE36" s="51"/>
      <c r="CF36" s="52"/>
      <c r="CG36" s="53"/>
      <c r="CH36" s="40"/>
      <c r="CI36" s="40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</row>
    <row r="37" spans="2:115" s="1" customFormat="1" ht="15.75" customHeight="1" thickBot="1">
      <c r="B37" s="354">
        <v>12</v>
      </c>
      <c r="C37" s="355"/>
      <c r="D37" s="349" t="s">
        <v>34</v>
      </c>
      <c r="E37" s="349"/>
      <c r="F37" s="349"/>
      <c r="G37" s="345">
        <f>Ergebniseingabe!G37</f>
        <v>0.5083333333333335</v>
      </c>
      <c r="H37" s="346"/>
      <c r="I37" s="346"/>
      <c r="J37" s="347"/>
      <c r="K37" s="186" t="str">
        <f>Ergebniseingabe!K37</f>
        <v>C2</v>
      </c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00" t="s">
        <v>32</v>
      </c>
      <c r="AG37" s="187" t="str">
        <f>Ergebniseingabe!AG37</f>
        <v>C3</v>
      </c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284"/>
      <c r="BB37" s="518">
        <f>IF(Ergebniseingabe!BB37="","",Ergebniseingabe!BB37)</f>
      </c>
      <c r="BC37" s="519"/>
      <c r="BD37" s="519"/>
      <c r="BE37" s="506">
        <f>IF(Ergebniseingabe!BE37="","",Ergebniseingabe!BE37)</f>
      </c>
      <c r="BF37" s="507"/>
      <c r="BG37" s="129"/>
      <c r="BH37" s="82"/>
      <c r="BI37" s="55"/>
      <c r="BJ37" s="3"/>
      <c r="BK37" s="3"/>
      <c r="BL37" s="3"/>
      <c r="BM37" s="3"/>
      <c r="BN37" s="3"/>
      <c r="BO37" s="3"/>
      <c r="BP37" s="3"/>
      <c r="BQ37" s="5"/>
      <c r="BR37" s="45"/>
      <c r="BS37" s="5"/>
      <c r="BT37" s="38"/>
      <c r="BU37" s="38"/>
      <c r="BV37" s="38"/>
      <c r="BW37" s="38"/>
      <c r="BX37" s="38"/>
      <c r="BY37" s="46"/>
      <c r="BZ37" s="39"/>
      <c r="CA37" s="38"/>
      <c r="CB37" s="38"/>
      <c r="CC37" s="46"/>
      <c r="CD37" s="40"/>
      <c r="CE37" s="51"/>
      <c r="CF37" s="52"/>
      <c r="CG37" s="53"/>
      <c r="CH37" s="40"/>
      <c r="CI37" s="40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</row>
    <row r="38" spans="2:115" s="1" customFormat="1" ht="15.75" customHeight="1">
      <c r="B38" s="352">
        <v>13</v>
      </c>
      <c r="C38" s="353"/>
      <c r="D38" s="351" t="s">
        <v>31</v>
      </c>
      <c r="E38" s="351"/>
      <c r="F38" s="351"/>
      <c r="G38" s="333">
        <f>Ergebniseingabe!G38</f>
        <v>0.5166666666666668</v>
      </c>
      <c r="H38" s="334"/>
      <c r="I38" s="334"/>
      <c r="J38" s="335"/>
      <c r="K38" s="188" t="str">
        <f>Ergebniseingabe!K38</f>
        <v>A4</v>
      </c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42" t="s">
        <v>32</v>
      </c>
      <c r="AG38" s="189" t="str">
        <f>Ergebniseingabe!AG38</f>
        <v>A5</v>
      </c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221"/>
      <c r="BB38" s="522">
        <f>IF(Ergebniseingabe!BB38="","",Ergebniseingabe!BB38)</f>
      </c>
      <c r="BC38" s="523"/>
      <c r="BD38" s="523"/>
      <c r="BE38" s="502">
        <f>IF(Ergebniseingabe!BE38="","",Ergebniseingabe!BE38)</f>
      </c>
      <c r="BF38" s="503"/>
      <c r="BG38" s="129"/>
      <c r="BH38" s="82"/>
      <c r="BI38" s="55"/>
      <c r="BJ38" s="3"/>
      <c r="BK38" s="3"/>
      <c r="BL38" s="3"/>
      <c r="BM38" s="3"/>
      <c r="BN38" s="3"/>
      <c r="BO38" s="3"/>
      <c r="BP38" s="3"/>
      <c r="BQ38" s="5"/>
      <c r="BR38" s="45"/>
      <c r="BS38" s="5"/>
      <c r="BT38" s="38"/>
      <c r="BU38" s="38"/>
      <c r="BV38" s="38"/>
      <c r="BW38" s="38"/>
      <c r="BX38" s="38"/>
      <c r="BY38" s="46"/>
      <c r="BZ38" s="39"/>
      <c r="CA38" s="38"/>
      <c r="CB38" s="38"/>
      <c r="CC38" s="46"/>
      <c r="CD38" s="40"/>
      <c r="CE38" s="51"/>
      <c r="CF38" s="52"/>
      <c r="CG38" s="53"/>
      <c r="CH38" s="40"/>
      <c r="CI38" s="40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</row>
    <row r="39" spans="2:115" s="1" customFormat="1" ht="15.75" customHeight="1">
      <c r="B39" s="356">
        <v>14</v>
      </c>
      <c r="C39" s="357"/>
      <c r="D39" s="350" t="s">
        <v>33</v>
      </c>
      <c r="E39" s="350"/>
      <c r="F39" s="350"/>
      <c r="G39" s="345">
        <f>Ergebniseingabe!G39</f>
        <v>0.5250000000000001</v>
      </c>
      <c r="H39" s="346"/>
      <c r="I39" s="346"/>
      <c r="J39" s="347"/>
      <c r="K39" s="186" t="str">
        <f>Ergebniseingabe!K39</f>
        <v>B4</v>
      </c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50" t="s">
        <v>32</v>
      </c>
      <c r="AG39" s="187" t="str">
        <f>Ergebniseingabe!AG39</f>
        <v>B5</v>
      </c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284"/>
      <c r="BB39" s="518">
        <f>IF(Ergebniseingabe!BB39="","",Ergebniseingabe!BB39)</f>
      </c>
      <c r="BC39" s="519"/>
      <c r="BD39" s="519"/>
      <c r="BE39" s="504">
        <f>IF(Ergebniseingabe!BE39="","",Ergebniseingabe!BE39)</f>
      </c>
      <c r="BF39" s="505"/>
      <c r="BG39" s="129"/>
      <c r="BH39" s="82"/>
      <c r="BI39" s="55"/>
      <c r="BJ39" s="3"/>
      <c r="BK39" s="3"/>
      <c r="BL39" s="3"/>
      <c r="BM39" s="3"/>
      <c r="BN39" s="3"/>
      <c r="BO39" s="3"/>
      <c r="BP39" s="3"/>
      <c r="BQ39" s="5"/>
      <c r="BR39" s="45"/>
      <c r="BS39" s="5"/>
      <c r="BT39" s="56"/>
      <c r="BU39" s="57"/>
      <c r="BV39" s="38"/>
      <c r="BW39" s="38"/>
      <c r="BX39" s="38"/>
      <c r="BY39" s="46"/>
      <c r="BZ39" s="39"/>
      <c r="CA39" s="38"/>
      <c r="CB39" s="2"/>
      <c r="CC39" s="2"/>
      <c r="CD39" s="2"/>
      <c r="CE39" s="2"/>
      <c r="CF39" s="2"/>
      <c r="CG39" s="2"/>
      <c r="CH39" s="40"/>
      <c r="CI39" s="40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</row>
    <row r="40" spans="2:115" s="1" customFormat="1" ht="15.75" customHeight="1" thickBot="1">
      <c r="B40" s="354">
        <v>15</v>
      </c>
      <c r="C40" s="355"/>
      <c r="D40" s="349" t="s">
        <v>34</v>
      </c>
      <c r="E40" s="349"/>
      <c r="F40" s="349"/>
      <c r="G40" s="345">
        <f>Ergebniseingabe!G40</f>
        <v>0.5333333333333334</v>
      </c>
      <c r="H40" s="346"/>
      <c r="I40" s="346"/>
      <c r="J40" s="347"/>
      <c r="K40" s="186" t="str">
        <f>Ergebniseingabe!K40</f>
        <v>C4</v>
      </c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00" t="s">
        <v>32</v>
      </c>
      <c r="AG40" s="187" t="str">
        <f>Ergebniseingabe!AG40</f>
        <v>C5</v>
      </c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284"/>
      <c r="BB40" s="518">
        <f>IF(Ergebniseingabe!BB40="","",Ergebniseingabe!BB40)</f>
      </c>
      <c r="BC40" s="519"/>
      <c r="BD40" s="519"/>
      <c r="BE40" s="506">
        <f>IF(Ergebniseingabe!BE40="","",Ergebniseingabe!BE40)</f>
      </c>
      <c r="BF40" s="507"/>
      <c r="BG40" s="129"/>
      <c r="BH40" s="82"/>
      <c r="BI40" s="55"/>
      <c r="BJ40" s="3"/>
      <c r="BK40" s="3"/>
      <c r="BL40" s="3"/>
      <c r="BM40" s="3"/>
      <c r="BN40" s="3"/>
      <c r="BO40" s="3"/>
      <c r="BP40" s="3"/>
      <c r="BQ40" s="5"/>
      <c r="BR40" s="45"/>
      <c r="BS40" s="5"/>
      <c r="BT40" s="56"/>
      <c r="BU40" s="57"/>
      <c r="BV40" s="38"/>
      <c r="BW40" s="38"/>
      <c r="BX40" s="38"/>
      <c r="BY40" s="46"/>
      <c r="BZ40" s="39"/>
      <c r="CA40" s="38"/>
      <c r="CB40" s="47"/>
      <c r="CC40" s="38"/>
      <c r="CD40" s="521"/>
      <c r="CE40" s="521"/>
      <c r="CF40" s="521"/>
      <c r="CG40" s="48"/>
      <c r="CH40" s="40"/>
      <c r="CI40" s="40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</row>
    <row r="41" spans="2:115" s="1" customFormat="1" ht="15.75" customHeight="1">
      <c r="B41" s="352">
        <v>16</v>
      </c>
      <c r="C41" s="353"/>
      <c r="D41" s="351" t="s">
        <v>31</v>
      </c>
      <c r="E41" s="351"/>
      <c r="F41" s="351"/>
      <c r="G41" s="333">
        <f>Ergebniseingabe!G41</f>
        <v>0.5416666666666667</v>
      </c>
      <c r="H41" s="334"/>
      <c r="I41" s="334"/>
      <c r="J41" s="335"/>
      <c r="K41" s="188" t="str">
        <f>Ergebniseingabe!K41</f>
        <v>A1</v>
      </c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42" t="s">
        <v>32</v>
      </c>
      <c r="AG41" s="189" t="str">
        <f>Ergebniseingabe!AG41</f>
        <v>A3</v>
      </c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221"/>
      <c r="BB41" s="522">
        <f>IF(Ergebniseingabe!BB41="","",Ergebniseingabe!BB41)</f>
      </c>
      <c r="BC41" s="523"/>
      <c r="BD41" s="523"/>
      <c r="BE41" s="502">
        <f>IF(Ergebniseingabe!BE41="","",Ergebniseingabe!BE41)</f>
      </c>
      <c r="BF41" s="503"/>
      <c r="BG41" s="129"/>
      <c r="BH41" s="82"/>
      <c r="BI41" s="55"/>
      <c r="BJ41" s="3"/>
      <c r="BK41" s="3"/>
      <c r="BL41" s="3"/>
      <c r="BM41" s="3"/>
      <c r="BN41" s="3"/>
      <c r="BO41" s="3"/>
      <c r="BP41" s="3"/>
      <c r="BQ41" s="5"/>
      <c r="BR41" s="45"/>
      <c r="BS41" s="5"/>
      <c r="BT41" s="56"/>
      <c r="BU41" s="57"/>
      <c r="BV41" s="38"/>
      <c r="BW41" s="38"/>
      <c r="BX41" s="38"/>
      <c r="BY41" s="46"/>
      <c r="BZ41" s="39"/>
      <c r="CA41" s="38"/>
      <c r="CB41" s="38"/>
      <c r="CC41" s="46"/>
      <c r="CD41" s="40"/>
      <c r="CE41" s="51"/>
      <c r="CF41" s="52"/>
      <c r="CG41" s="53"/>
      <c r="CH41" s="40"/>
      <c r="CI41" s="40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</row>
    <row r="42" spans="2:115" s="1" customFormat="1" ht="15.75" customHeight="1">
      <c r="B42" s="356">
        <v>17</v>
      </c>
      <c r="C42" s="357"/>
      <c r="D42" s="350" t="s">
        <v>33</v>
      </c>
      <c r="E42" s="350"/>
      <c r="F42" s="350"/>
      <c r="G42" s="345">
        <f>Ergebniseingabe!G42</f>
        <v>0.55</v>
      </c>
      <c r="H42" s="346"/>
      <c r="I42" s="346"/>
      <c r="J42" s="347"/>
      <c r="K42" s="186" t="str">
        <f>Ergebniseingabe!K42</f>
        <v>B1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50" t="s">
        <v>32</v>
      </c>
      <c r="AG42" s="187" t="str">
        <f>Ergebniseingabe!AG42</f>
        <v>B3</v>
      </c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284"/>
      <c r="BB42" s="518">
        <f>IF(Ergebniseingabe!BB42="","",Ergebniseingabe!BB42)</f>
      </c>
      <c r="BC42" s="519"/>
      <c r="BD42" s="519"/>
      <c r="BE42" s="504">
        <f>IF(Ergebniseingabe!BE42="","",Ergebniseingabe!BE42)</f>
      </c>
      <c r="BF42" s="505"/>
      <c r="BG42" s="129"/>
      <c r="BH42" s="82"/>
      <c r="BI42" s="55"/>
      <c r="BJ42" s="3"/>
      <c r="BK42" s="3"/>
      <c r="BL42" s="3"/>
      <c r="BM42" s="3"/>
      <c r="BN42" s="3"/>
      <c r="BO42" s="3"/>
      <c r="BP42" s="3"/>
      <c r="BQ42" s="5"/>
      <c r="BR42" s="45"/>
      <c r="BS42" s="5"/>
      <c r="BT42" s="56"/>
      <c r="BU42" s="57"/>
      <c r="BV42" s="38"/>
      <c r="BW42" s="38"/>
      <c r="BX42" s="38"/>
      <c r="BY42" s="46"/>
      <c r="BZ42" s="39"/>
      <c r="CA42" s="38"/>
      <c r="CB42" s="38"/>
      <c r="CC42" s="46"/>
      <c r="CD42" s="40"/>
      <c r="CE42" s="51"/>
      <c r="CF42" s="52"/>
      <c r="CG42" s="53"/>
      <c r="CH42" s="40"/>
      <c r="CI42" s="40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</row>
    <row r="43" spans="2:115" s="1" customFormat="1" ht="15.75" customHeight="1" thickBot="1">
      <c r="B43" s="354">
        <v>18</v>
      </c>
      <c r="C43" s="355"/>
      <c r="D43" s="349" t="s">
        <v>34</v>
      </c>
      <c r="E43" s="349"/>
      <c r="F43" s="349"/>
      <c r="G43" s="345">
        <f>Ergebniseingabe!G43</f>
        <v>0.5583333333333333</v>
      </c>
      <c r="H43" s="346"/>
      <c r="I43" s="346"/>
      <c r="J43" s="347"/>
      <c r="K43" s="186" t="str">
        <f>Ergebniseingabe!K43</f>
        <v>C1</v>
      </c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00" t="s">
        <v>32</v>
      </c>
      <c r="AG43" s="187" t="str">
        <f>Ergebniseingabe!AG43</f>
        <v>C3</v>
      </c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284"/>
      <c r="BB43" s="518">
        <f>IF(Ergebniseingabe!BB43="","",Ergebniseingabe!BB43)</f>
      </c>
      <c r="BC43" s="519"/>
      <c r="BD43" s="519"/>
      <c r="BE43" s="506">
        <f>IF(Ergebniseingabe!BE43="","",Ergebniseingabe!BE43)</f>
      </c>
      <c r="BF43" s="507"/>
      <c r="BG43" s="129"/>
      <c r="BH43" s="82"/>
      <c r="BI43" s="55"/>
      <c r="BJ43" s="3"/>
      <c r="BK43" s="3"/>
      <c r="BL43" s="3"/>
      <c r="BM43" s="3"/>
      <c r="BN43" s="3"/>
      <c r="BO43" s="3"/>
      <c r="BP43" s="3"/>
      <c r="BQ43" s="5"/>
      <c r="BR43" s="45"/>
      <c r="BS43" s="5"/>
      <c r="BT43" s="56"/>
      <c r="BU43" s="57"/>
      <c r="BV43" s="38"/>
      <c r="BW43" s="38"/>
      <c r="BX43" s="38"/>
      <c r="BY43" s="46"/>
      <c r="BZ43" s="39"/>
      <c r="CA43" s="38"/>
      <c r="CB43" s="38"/>
      <c r="CC43" s="46"/>
      <c r="CD43" s="40"/>
      <c r="CE43" s="51"/>
      <c r="CF43" s="52"/>
      <c r="CG43" s="53"/>
      <c r="CH43" s="40"/>
      <c r="CI43" s="40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</row>
    <row r="44" spans="2:115" s="1" customFormat="1" ht="15.75" customHeight="1">
      <c r="B44" s="352">
        <v>19</v>
      </c>
      <c r="C44" s="353"/>
      <c r="D44" s="351" t="s">
        <v>31</v>
      </c>
      <c r="E44" s="351"/>
      <c r="F44" s="351"/>
      <c r="G44" s="333">
        <f>Ergebniseingabe!G44</f>
        <v>0.5666666666666667</v>
      </c>
      <c r="H44" s="334"/>
      <c r="I44" s="334"/>
      <c r="J44" s="335"/>
      <c r="K44" s="188" t="str">
        <f>Ergebniseingabe!K44</f>
        <v>A2</v>
      </c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42" t="s">
        <v>32</v>
      </c>
      <c r="AG44" s="189" t="str">
        <f>Ergebniseingabe!AG44</f>
        <v>A4</v>
      </c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221"/>
      <c r="BB44" s="522">
        <f>IF(Ergebniseingabe!BB44="","",Ergebniseingabe!BB44)</f>
      </c>
      <c r="BC44" s="523"/>
      <c r="BD44" s="523"/>
      <c r="BE44" s="502">
        <f>IF(Ergebniseingabe!BE44="","",Ergebniseingabe!BE44)</f>
      </c>
      <c r="BF44" s="503"/>
      <c r="BG44" s="129"/>
      <c r="BH44" s="82"/>
      <c r="BI44" s="55"/>
      <c r="BJ44" s="3"/>
      <c r="BK44" s="3"/>
      <c r="BL44" s="3"/>
      <c r="BM44" s="4"/>
      <c r="BN44" s="4"/>
      <c r="BO44" s="4"/>
      <c r="BP44" s="4"/>
      <c r="BQ44" s="58"/>
      <c r="BR44" s="45"/>
      <c r="BS44" s="59"/>
      <c r="BT44" s="56"/>
      <c r="BU44" s="57"/>
      <c r="BV44" s="38"/>
      <c r="BW44" s="38"/>
      <c r="BX44" s="38"/>
      <c r="BY44" s="46"/>
      <c r="BZ44" s="39"/>
      <c r="CA44" s="38"/>
      <c r="CB44" s="38"/>
      <c r="CC44" s="46"/>
      <c r="CD44" s="40"/>
      <c r="CE44" s="51"/>
      <c r="CF44" s="52"/>
      <c r="CG44" s="53"/>
      <c r="CH44" s="40"/>
      <c r="CI44" s="40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</row>
    <row r="45" spans="2:115" s="1" customFormat="1" ht="15.75" customHeight="1">
      <c r="B45" s="356">
        <v>20</v>
      </c>
      <c r="C45" s="357"/>
      <c r="D45" s="350" t="s">
        <v>33</v>
      </c>
      <c r="E45" s="350"/>
      <c r="F45" s="350"/>
      <c r="G45" s="345">
        <f>Ergebniseingabe!G45</f>
        <v>0.575</v>
      </c>
      <c r="H45" s="346"/>
      <c r="I45" s="346"/>
      <c r="J45" s="347"/>
      <c r="K45" s="186" t="str">
        <f>Ergebniseingabe!K45</f>
        <v>B2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50" t="s">
        <v>32</v>
      </c>
      <c r="AG45" s="187" t="str">
        <f>Ergebniseingabe!AG45</f>
        <v>B4</v>
      </c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284"/>
      <c r="BB45" s="518">
        <f>IF(Ergebniseingabe!BB45="","",Ergebniseingabe!BB45)</f>
      </c>
      <c r="BC45" s="519"/>
      <c r="BD45" s="519"/>
      <c r="BE45" s="504">
        <f>IF(Ergebniseingabe!BE45="","",Ergebniseingabe!BE45)</f>
      </c>
      <c r="BF45" s="505"/>
      <c r="BG45" s="129"/>
      <c r="BH45" s="82"/>
      <c r="BI45" s="55"/>
      <c r="BJ45" s="3"/>
      <c r="BK45" s="3"/>
      <c r="BL45" s="3"/>
      <c r="BM45" s="4"/>
      <c r="BN45" s="4"/>
      <c r="BO45" s="4"/>
      <c r="BP45" s="4"/>
      <c r="BQ45" s="58"/>
      <c r="BR45" s="45"/>
      <c r="BS45" s="59"/>
      <c r="BT45" s="56"/>
      <c r="BU45" s="57"/>
      <c r="BV45" s="38"/>
      <c r="BW45" s="38"/>
      <c r="BX45" s="38"/>
      <c r="BY45" s="46"/>
      <c r="BZ45" s="39"/>
      <c r="CA45" s="38"/>
      <c r="CB45" s="38"/>
      <c r="CC45" s="46"/>
      <c r="CD45" s="40"/>
      <c r="CE45" s="51"/>
      <c r="CF45" s="52"/>
      <c r="CG45" s="53"/>
      <c r="CH45" s="40"/>
      <c r="CI45" s="40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</row>
    <row r="46" spans="2:115" s="1" customFormat="1" ht="15.75" customHeight="1" thickBot="1">
      <c r="B46" s="354">
        <v>21</v>
      </c>
      <c r="C46" s="355"/>
      <c r="D46" s="349" t="s">
        <v>34</v>
      </c>
      <c r="E46" s="349"/>
      <c r="F46" s="349"/>
      <c r="G46" s="345">
        <f>Ergebniseingabe!G46</f>
        <v>0.5833333333333333</v>
      </c>
      <c r="H46" s="346"/>
      <c r="I46" s="346"/>
      <c r="J46" s="347"/>
      <c r="K46" s="186" t="str">
        <f>Ergebniseingabe!K46</f>
        <v>C2</v>
      </c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00" t="s">
        <v>32</v>
      </c>
      <c r="AG46" s="187" t="str">
        <f>Ergebniseingabe!AG46</f>
        <v>C4</v>
      </c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284"/>
      <c r="BB46" s="518">
        <f>IF(Ergebniseingabe!BB46="","",Ergebniseingabe!BB46)</f>
      </c>
      <c r="BC46" s="519"/>
      <c r="BD46" s="519"/>
      <c r="BE46" s="506">
        <f>IF(Ergebniseingabe!BE46="","",Ergebniseingabe!BE46)</f>
      </c>
      <c r="BF46" s="507"/>
      <c r="BG46" s="129"/>
      <c r="BH46" s="82"/>
      <c r="BI46" s="55"/>
      <c r="BJ46" s="3"/>
      <c r="BK46" s="3"/>
      <c r="BL46" s="3"/>
      <c r="BM46" s="4"/>
      <c r="BN46" s="4"/>
      <c r="BO46" s="4"/>
      <c r="BP46" s="4"/>
      <c r="BQ46" s="58"/>
      <c r="BR46" s="45"/>
      <c r="BS46" s="59"/>
      <c r="BT46" s="56"/>
      <c r="BU46" s="57"/>
      <c r="BV46" s="38"/>
      <c r="BW46" s="38"/>
      <c r="BX46" s="38"/>
      <c r="BY46" s="46"/>
      <c r="BZ46" s="39"/>
      <c r="CA46" s="38"/>
      <c r="CB46" s="38"/>
      <c r="CC46" s="38"/>
      <c r="CD46" s="38"/>
      <c r="CE46" s="38"/>
      <c r="CF46" s="40"/>
      <c r="CG46" s="40"/>
      <c r="CH46" s="40"/>
      <c r="CI46" s="40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</row>
    <row r="47" spans="2:115" s="1" customFormat="1" ht="15.75" customHeight="1">
      <c r="B47" s="352">
        <v>22</v>
      </c>
      <c r="C47" s="353"/>
      <c r="D47" s="351" t="s">
        <v>31</v>
      </c>
      <c r="E47" s="351"/>
      <c r="F47" s="351"/>
      <c r="G47" s="333">
        <f>Ergebniseingabe!G47</f>
        <v>0.5916666666666666</v>
      </c>
      <c r="H47" s="334"/>
      <c r="I47" s="334"/>
      <c r="J47" s="335"/>
      <c r="K47" s="188" t="str">
        <f>Ergebniseingabe!K47</f>
        <v>A3</v>
      </c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42" t="s">
        <v>32</v>
      </c>
      <c r="AG47" s="189" t="str">
        <f>Ergebniseingabe!AG47</f>
        <v>A5</v>
      </c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221"/>
      <c r="BB47" s="522">
        <f>IF(Ergebniseingabe!BB47="","",Ergebniseingabe!BB47)</f>
      </c>
      <c r="BC47" s="523"/>
      <c r="BD47" s="523"/>
      <c r="BE47" s="502">
        <f>IF(Ergebniseingabe!BE47="","",Ergebniseingabe!BE47)</f>
      </c>
      <c r="BF47" s="503"/>
      <c r="BG47" s="129"/>
      <c r="BH47" s="82"/>
      <c r="BI47" s="55"/>
      <c r="BJ47" s="3"/>
      <c r="BK47" s="3"/>
      <c r="BL47" s="3"/>
      <c r="BM47" s="4"/>
      <c r="BN47" s="4"/>
      <c r="BO47" s="4"/>
      <c r="BP47" s="4"/>
      <c r="BQ47" s="58"/>
      <c r="BR47" s="45"/>
      <c r="BS47" s="59"/>
      <c r="BT47" s="56"/>
      <c r="BU47" s="57"/>
      <c r="BV47" s="38"/>
      <c r="BW47" s="38"/>
      <c r="BX47" s="38"/>
      <c r="BY47" s="46"/>
      <c r="BZ47" s="39"/>
      <c r="CA47" s="38"/>
      <c r="CB47" s="38"/>
      <c r="CC47" s="38"/>
      <c r="CD47" s="38"/>
      <c r="CE47" s="38"/>
      <c r="CF47" s="40"/>
      <c r="CG47" s="40"/>
      <c r="CH47" s="40"/>
      <c r="CI47" s="40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</row>
    <row r="48" spans="2:115" s="1" customFormat="1" ht="15.75" customHeight="1">
      <c r="B48" s="356">
        <v>23</v>
      </c>
      <c r="C48" s="357"/>
      <c r="D48" s="350" t="s">
        <v>33</v>
      </c>
      <c r="E48" s="350"/>
      <c r="F48" s="350"/>
      <c r="G48" s="345">
        <f>Ergebniseingabe!G48</f>
        <v>0.5999999999999999</v>
      </c>
      <c r="H48" s="346"/>
      <c r="I48" s="346"/>
      <c r="J48" s="347"/>
      <c r="K48" s="186" t="str">
        <f>Ergebniseingabe!K48</f>
        <v>B3</v>
      </c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50" t="s">
        <v>32</v>
      </c>
      <c r="AG48" s="187" t="str">
        <f>Ergebniseingabe!AG48</f>
        <v>B5</v>
      </c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284"/>
      <c r="BB48" s="518">
        <f>IF(Ergebniseingabe!BB48="","",Ergebniseingabe!BB48)</f>
      </c>
      <c r="BC48" s="519"/>
      <c r="BD48" s="519"/>
      <c r="BE48" s="504">
        <f>IF(Ergebniseingabe!BE48="","",Ergebniseingabe!BE48)</f>
      </c>
      <c r="BF48" s="505"/>
      <c r="BG48" s="129"/>
      <c r="BH48" s="82"/>
      <c r="BI48" s="55"/>
      <c r="BJ48" s="3"/>
      <c r="BK48" s="3"/>
      <c r="BL48" s="3"/>
      <c r="BM48" s="4"/>
      <c r="BN48" s="4"/>
      <c r="BO48" s="4"/>
      <c r="BP48" s="4"/>
      <c r="BQ48" s="58"/>
      <c r="BR48" s="45"/>
      <c r="BS48" s="59"/>
      <c r="BT48" s="56"/>
      <c r="BU48" s="57"/>
      <c r="BV48" s="38"/>
      <c r="BW48" s="38"/>
      <c r="BX48" s="38"/>
      <c r="BY48" s="46"/>
      <c r="BZ48" s="39"/>
      <c r="CA48" s="38"/>
      <c r="CB48" s="38"/>
      <c r="CC48" s="38"/>
      <c r="CD48" s="38"/>
      <c r="CE48" s="38"/>
      <c r="CF48" s="40"/>
      <c r="CG48" s="40"/>
      <c r="CH48" s="40"/>
      <c r="CI48" s="40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</row>
    <row r="49" spans="2:115" s="1" customFormat="1" ht="15.75" customHeight="1" thickBot="1">
      <c r="B49" s="354">
        <v>24</v>
      </c>
      <c r="C49" s="355"/>
      <c r="D49" s="349" t="s">
        <v>34</v>
      </c>
      <c r="E49" s="349"/>
      <c r="F49" s="349"/>
      <c r="G49" s="345">
        <f>Ergebniseingabe!G49</f>
        <v>0.6083333333333332</v>
      </c>
      <c r="H49" s="346"/>
      <c r="I49" s="346"/>
      <c r="J49" s="347"/>
      <c r="K49" s="186" t="str">
        <f>Ergebniseingabe!K49</f>
        <v>C3</v>
      </c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00" t="s">
        <v>32</v>
      </c>
      <c r="AG49" s="187" t="str">
        <f>Ergebniseingabe!AG49</f>
        <v>C5</v>
      </c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284"/>
      <c r="BB49" s="518">
        <f>IF(Ergebniseingabe!BB49="","",Ergebniseingabe!BB49)</f>
      </c>
      <c r="BC49" s="519"/>
      <c r="BD49" s="519"/>
      <c r="BE49" s="506">
        <f>IF(Ergebniseingabe!BE49="","",Ergebniseingabe!BE49)</f>
      </c>
      <c r="BF49" s="507"/>
      <c r="BG49" s="129"/>
      <c r="BH49" s="82"/>
      <c r="BI49" s="55"/>
      <c r="BJ49" s="3"/>
      <c r="BK49" s="3"/>
      <c r="BL49" s="3"/>
      <c r="BM49" s="4"/>
      <c r="BN49" s="4"/>
      <c r="BO49" s="4"/>
      <c r="BP49" s="4"/>
      <c r="BQ49" s="58"/>
      <c r="BR49" s="45"/>
      <c r="BS49" s="59"/>
      <c r="BT49" s="56"/>
      <c r="BU49" s="57"/>
      <c r="BV49" s="38"/>
      <c r="BW49" s="38"/>
      <c r="BX49" s="38"/>
      <c r="BY49" s="46"/>
      <c r="BZ49" s="39"/>
      <c r="CA49" s="38"/>
      <c r="CB49" s="38"/>
      <c r="CC49" s="38"/>
      <c r="CD49" s="38"/>
      <c r="CE49" s="38"/>
      <c r="CF49" s="40"/>
      <c r="CG49" s="40"/>
      <c r="CH49" s="40"/>
      <c r="CI49" s="40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</row>
    <row r="50" spans="2:115" s="1" customFormat="1" ht="15.75" customHeight="1">
      <c r="B50" s="352">
        <v>25</v>
      </c>
      <c r="C50" s="353"/>
      <c r="D50" s="351" t="s">
        <v>31</v>
      </c>
      <c r="E50" s="351"/>
      <c r="F50" s="351"/>
      <c r="G50" s="333">
        <f>Ergebniseingabe!G50</f>
        <v>0.6166666666666665</v>
      </c>
      <c r="H50" s="334"/>
      <c r="I50" s="334"/>
      <c r="J50" s="335"/>
      <c r="K50" s="188" t="str">
        <f>Ergebniseingabe!K50</f>
        <v>A4</v>
      </c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42" t="s">
        <v>32</v>
      </c>
      <c r="AG50" s="189" t="str">
        <f>Ergebniseingabe!AG50</f>
        <v>A1</v>
      </c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221"/>
      <c r="BB50" s="522">
        <f>IF(Ergebniseingabe!BB50="","",Ergebniseingabe!BB50)</f>
      </c>
      <c r="BC50" s="523"/>
      <c r="BD50" s="523"/>
      <c r="BE50" s="502">
        <f>IF(Ergebniseingabe!BE50="","",Ergebniseingabe!BE50)</f>
      </c>
      <c r="BF50" s="503"/>
      <c r="BG50" s="129"/>
      <c r="BH50" s="82"/>
      <c r="BI50" s="55"/>
      <c r="BJ50" s="3"/>
      <c r="BK50" s="3"/>
      <c r="BL50" s="3"/>
      <c r="BM50" s="4"/>
      <c r="BN50" s="4"/>
      <c r="BO50" s="4"/>
      <c r="BP50" s="4"/>
      <c r="BQ50" s="58"/>
      <c r="BR50" s="45"/>
      <c r="BS50" s="59"/>
      <c r="BT50" s="56"/>
      <c r="BU50" s="57"/>
      <c r="BV50" s="38"/>
      <c r="BW50" s="38"/>
      <c r="BX50" s="38"/>
      <c r="BY50" s="46"/>
      <c r="BZ50" s="39"/>
      <c r="CA50" s="38"/>
      <c r="CB50" s="38"/>
      <c r="CC50" s="38"/>
      <c r="CD50" s="38"/>
      <c r="CE50" s="38"/>
      <c r="CF50" s="40"/>
      <c r="CG50" s="40"/>
      <c r="CH50" s="40"/>
      <c r="CI50" s="40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</row>
    <row r="51" spans="2:115" s="1" customFormat="1" ht="15.75" customHeight="1">
      <c r="B51" s="356">
        <v>26</v>
      </c>
      <c r="C51" s="357"/>
      <c r="D51" s="350" t="s">
        <v>33</v>
      </c>
      <c r="E51" s="350"/>
      <c r="F51" s="350"/>
      <c r="G51" s="345">
        <f>Ergebniseingabe!G51</f>
        <v>0.6249999999999998</v>
      </c>
      <c r="H51" s="346"/>
      <c r="I51" s="346"/>
      <c r="J51" s="347"/>
      <c r="K51" s="186" t="str">
        <f>Ergebniseingabe!K51</f>
        <v>B4</v>
      </c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50" t="s">
        <v>32</v>
      </c>
      <c r="AG51" s="187" t="str">
        <f>Ergebniseingabe!AG51</f>
        <v>B1</v>
      </c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284"/>
      <c r="BB51" s="518">
        <f>IF(Ergebniseingabe!BB51="","",Ergebniseingabe!BB51)</f>
      </c>
      <c r="BC51" s="519"/>
      <c r="BD51" s="519"/>
      <c r="BE51" s="504">
        <f>IF(Ergebniseingabe!BE51="","",Ergebniseingabe!BE51)</f>
      </c>
      <c r="BF51" s="505"/>
      <c r="BG51" s="129"/>
      <c r="BH51" s="82"/>
      <c r="BI51" s="55"/>
      <c r="BJ51" s="3"/>
      <c r="BK51" s="3"/>
      <c r="BL51" s="3"/>
      <c r="BM51" s="4"/>
      <c r="BN51" s="4"/>
      <c r="BO51" s="4"/>
      <c r="BP51" s="4"/>
      <c r="BQ51" s="58"/>
      <c r="BR51" s="45"/>
      <c r="BS51" s="59"/>
      <c r="BT51" s="56"/>
      <c r="BU51" s="57"/>
      <c r="BV51" s="38"/>
      <c r="BW51" s="38"/>
      <c r="BX51" s="38"/>
      <c r="BY51" s="46"/>
      <c r="BZ51" s="39"/>
      <c r="CA51" s="38"/>
      <c r="CB51" s="38"/>
      <c r="CC51" s="38"/>
      <c r="CD51" s="38"/>
      <c r="CE51" s="38"/>
      <c r="CF51" s="40"/>
      <c r="CG51" s="40"/>
      <c r="CH51" s="40"/>
      <c r="CI51" s="40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</row>
    <row r="52" spans="2:115" s="1" customFormat="1" ht="15.75" customHeight="1" thickBot="1">
      <c r="B52" s="354">
        <v>27</v>
      </c>
      <c r="C52" s="355"/>
      <c r="D52" s="349" t="s">
        <v>34</v>
      </c>
      <c r="E52" s="349"/>
      <c r="F52" s="349"/>
      <c r="G52" s="345">
        <f>Ergebniseingabe!G52</f>
        <v>0.6333333333333331</v>
      </c>
      <c r="H52" s="346"/>
      <c r="I52" s="346"/>
      <c r="J52" s="347"/>
      <c r="K52" s="186" t="str">
        <f>Ergebniseingabe!K52</f>
        <v>C4</v>
      </c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00" t="s">
        <v>32</v>
      </c>
      <c r="AG52" s="187" t="str">
        <f>Ergebniseingabe!AG52</f>
        <v>C1</v>
      </c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284"/>
      <c r="BB52" s="518">
        <f>IF(Ergebniseingabe!BB52="","",Ergebniseingabe!BB52)</f>
      </c>
      <c r="BC52" s="519"/>
      <c r="BD52" s="519"/>
      <c r="BE52" s="506">
        <f>IF(Ergebniseingabe!BE52="","",Ergebniseingabe!BE52)</f>
      </c>
      <c r="BF52" s="507"/>
      <c r="BG52" s="129"/>
      <c r="BH52" s="82"/>
      <c r="BI52" s="55"/>
      <c r="BJ52" s="3"/>
      <c r="BK52" s="3"/>
      <c r="BL52" s="3"/>
      <c r="BM52" s="4"/>
      <c r="BN52" s="4"/>
      <c r="BO52" s="4"/>
      <c r="BP52" s="4"/>
      <c r="BQ52" s="58"/>
      <c r="BR52" s="45"/>
      <c r="BS52" s="59"/>
      <c r="BT52" s="56"/>
      <c r="BU52" s="57"/>
      <c r="BV52" s="38"/>
      <c r="BW52" s="38"/>
      <c r="BX52" s="38"/>
      <c r="BY52" s="46"/>
      <c r="BZ52" s="39"/>
      <c r="CA52" s="38"/>
      <c r="CB52" s="38"/>
      <c r="CC52" s="38"/>
      <c r="CD52" s="38"/>
      <c r="CE52" s="38"/>
      <c r="CF52" s="40"/>
      <c r="CG52" s="40"/>
      <c r="CH52" s="40"/>
      <c r="CI52" s="40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</row>
    <row r="53" spans="2:115" s="1" customFormat="1" ht="15.75" customHeight="1">
      <c r="B53" s="352">
        <v>28</v>
      </c>
      <c r="C53" s="353"/>
      <c r="D53" s="351" t="s">
        <v>31</v>
      </c>
      <c r="E53" s="351"/>
      <c r="F53" s="351"/>
      <c r="G53" s="333">
        <f>Ergebniseingabe!G53</f>
        <v>0.6416666666666664</v>
      </c>
      <c r="H53" s="334"/>
      <c r="I53" s="334"/>
      <c r="J53" s="335"/>
      <c r="K53" s="188" t="str">
        <f>Ergebniseingabe!K53</f>
        <v>A5</v>
      </c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42" t="s">
        <v>32</v>
      </c>
      <c r="AG53" s="189" t="str">
        <f>Ergebniseingabe!AG53</f>
        <v>A2</v>
      </c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221"/>
      <c r="BB53" s="522">
        <f>IF(Ergebniseingabe!BB53="","",Ergebniseingabe!BB53)</f>
      </c>
      <c r="BC53" s="523"/>
      <c r="BD53" s="523"/>
      <c r="BE53" s="502">
        <f>IF(Ergebniseingabe!BE53="","",Ergebniseingabe!BE53)</f>
      </c>
      <c r="BF53" s="503"/>
      <c r="BG53" s="129"/>
      <c r="BH53" s="82"/>
      <c r="BI53" s="55"/>
      <c r="BJ53" s="3"/>
      <c r="BK53" s="3"/>
      <c r="BL53" s="3"/>
      <c r="BM53" s="4"/>
      <c r="BN53" s="4"/>
      <c r="BO53" s="4"/>
      <c r="BP53" s="4"/>
      <c r="BQ53" s="58"/>
      <c r="BR53" s="45"/>
      <c r="BS53" s="59"/>
      <c r="BT53" s="56"/>
      <c r="BU53" s="57"/>
      <c r="BV53" s="38"/>
      <c r="BW53" s="38"/>
      <c r="BX53" s="38"/>
      <c r="BY53" s="46"/>
      <c r="BZ53" s="39"/>
      <c r="CA53" s="38"/>
      <c r="CB53" s="38"/>
      <c r="CC53" s="38"/>
      <c r="CD53" s="38"/>
      <c r="CE53" s="38"/>
      <c r="CF53" s="40"/>
      <c r="CG53" s="40"/>
      <c r="CH53" s="40"/>
      <c r="CI53" s="40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</row>
    <row r="54" spans="2:115" s="1" customFormat="1" ht="15.75" customHeight="1">
      <c r="B54" s="356">
        <v>29</v>
      </c>
      <c r="C54" s="357"/>
      <c r="D54" s="350" t="s">
        <v>33</v>
      </c>
      <c r="E54" s="350"/>
      <c r="F54" s="350"/>
      <c r="G54" s="345">
        <f>Ergebniseingabe!G54</f>
        <v>0.6499999999999997</v>
      </c>
      <c r="H54" s="346"/>
      <c r="I54" s="346"/>
      <c r="J54" s="347"/>
      <c r="K54" s="186" t="str">
        <f>Ergebniseingabe!K54</f>
        <v>B5</v>
      </c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50" t="s">
        <v>32</v>
      </c>
      <c r="AG54" s="187" t="str">
        <f>Ergebniseingabe!AG54</f>
        <v>B2</v>
      </c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284"/>
      <c r="BB54" s="518">
        <f>IF(Ergebniseingabe!BB54="","",Ergebniseingabe!BB54)</f>
      </c>
      <c r="BC54" s="519"/>
      <c r="BD54" s="519"/>
      <c r="BE54" s="504">
        <f>IF(Ergebniseingabe!BE54="","",Ergebniseingabe!BE54)</f>
      </c>
      <c r="BF54" s="505"/>
      <c r="BG54" s="129"/>
      <c r="BH54" s="82"/>
      <c r="BI54" s="55"/>
      <c r="BJ54" s="3"/>
      <c r="BK54" s="3"/>
      <c r="BL54" s="3"/>
      <c r="BM54" s="4"/>
      <c r="BN54" s="4"/>
      <c r="BO54" s="4"/>
      <c r="BP54" s="4"/>
      <c r="BQ54" s="58"/>
      <c r="BR54" s="45"/>
      <c r="BS54" s="59"/>
      <c r="BT54" s="56"/>
      <c r="BU54" s="57"/>
      <c r="BV54" s="38"/>
      <c r="BW54" s="38"/>
      <c r="BX54" s="38"/>
      <c r="BY54" s="46"/>
      <c r="BZ54" s="39"/>
      <c r="CA54" s="38"/>
      <c r="CB54" s="38"/>
      <c r="CC54" s="38"/>
      <c r="CD54" s="38"/>
      <c r="CE54" s="38"/>
      <c r="CF54" s="40"/>
      <c r="CG54" s="40"/>
      <c r="CH54" s="40"/>
      <c r="CI54" s="40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</row>
    <row r="55" spans="2:115" s="1" customFormat="1" ht="15.75" customHeight="1" thickBot="1">
      <c r="B55" s="354">
        <v>30</v>
      </c>
      <c r="C55" s="355"/>
      <c r="D55" s="349" t="s">
        <v>34</v>
      </c>
      <c r="E55" s="349"/>
      <c r="F55" s="349"/>
      <c r="G55" s="342">
        <f>Ergebniseingabe!G55</f>
        <v>0.658333333333333</v>
      </c>
      <c r="H55" s="343"/>
      <c r="I55" s="343"/>
      <c r="J55" s="344"/>
      <c r="K55" s="184" t="str">
        <f>Ergebniseingabe!K55</f>
        <v>C5</v>
      </c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00" t="s">
        <v>32</v>
      </c>
      <c r="AG55" s="185" t="str">
        <f>Ergebniseingabe!AG55</f>
        <v>C2</v>
      </c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220"/>
      <c r="BB55" s="524">
        <f>IF(Ergebniseingabe!BB55="","",Ergebniseingabe!BB55)</f>
      </c>
      <c r="BC55" s="525"/>
      <c r="BD55" s="525"/>
      <c r="BE55" s="506">
        <f>IF(Ergebniseingabe!BE55="","",Ergebniseingabe!BE55)</f>
      </c>
      <c r="BF55" s="507"/>
      <c r="BG55" s="129"/>
      <c r="BH55" s="82"/>
      <c r="BI55" s="55"/>
      <c r="BJ55" s="3"/>
      <c r="BK55" s="3"/>
      <c r="BL55" s="3"/>
      <c r="BM55" s="4"/>
      <c r="BN55" s="4"/>
      <c r="BO55" s="4"/>
      <c r="BP55" s="4"/>
      <c r="BQ55" s="58"/>
      <c r="BR55" s="45"/>
      <c r="BS55" s="59"/>
      <c r="BT55" s="56"/>
      <c r="BU55" s="57"/>
      <c r="BV55" s="38"/>
      <c r="BW55" s="38"/>
      <c r="BX55" s="38"/>
      <c r="BY55" s="46"/>
      <c r="BZ55" s="39"/>
      <c r="CA55" s="38"/>
      <c r="CB55" s="38"/>
      <c r="CC55" s="38"/>
      <c r="CD55" s="38"/>
      <c r="CE55" s="38"/>
      <c r="CF55" s="40"/>
      <c r="CG55" s="40"/>
      <c r="CH55" s="40"/>
      <c r="CI55" s="40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</row>
    <row r="56" spans="2:110" s="1" customFormat="1" ht="11.25" customHeight="1">
      <c r="B56" s="60"/>
      <c r="C56" s="60"/>
      <c r="D56" s="60"/>
      <c r="E56" s="60"/>
      <c r="F56" s="60"/>
      <c r="G56" s="60"/>
      <c r="H56" s="60"/>
      <c r="I56" s="60"/>
      <c r="J56" s="61"/>
      <c r="K56" s="61"/>
      <c r="L56" s="61"/>
      <c r="M56" s="61"/>
      <c r="N56" s="61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3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3"/>
      <c r="AX56" s="63"/>
      <c r="AY56" s="64"/>
      <c r="AZ56" s="64"/>
      <c r="BA56" s="63"/>
      <c r="BB56" s="63"/>
      <c r="BC56" s="63"/>
      <c r="BD56" s="35"/>
      <c r="BE56" s="4"/>
      <c r="BF56" s="65"/>
      <c r="BG56" s="65"/>
      <c r="BH56" s="65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5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2:110" s="1" customFormat="1" ht="11.25" customHeight="1">
      <c r="B57" s="60"/>
      <c r="C57" s="60"/>
      <c r="D57" s="60"/>
      <c r="E57" s="60"/>
      <c r="F57" s="60"/>
      <c r="G57" s="60"/>
      <c r="H57" s="60"/>
      <c r="I57" s="60"/>
      <c r="J57" s="61"/>
      <c r="K57" s="61"/>
      <c r="L57" s="61"/>
      <c r="M57" s="61"/>
      <c r="N57" s="61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3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3"/>
      <c r="AX57" s="63"/>
      <c r="AY57" s="64"/>
      <c r="AZ57" s="64"/>
      <c r="BA57" s="63"/>
      <c r="BB57" s="63"/>
      <c r="BC57" s="63"/>
      <c r="BD57" s="35"/>
      <c r="BE57" s="4"/>
      <c r="BF57" s="65"/>
      <c r="BG57" s="65"/>
      <c r="BH57" s="65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5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2:110" s="1" customFormat="1" ht="33" customHeight="1">
      <c r="B58" s="511" t="str">
        <f>B2</f>
        <v>Vereinsname</v>
      </c>
      <c r="C58" s="511"/>
      <c r="D58" s="511"/>
      <c r="E58" s="511"/>
      <c r="F58" s="511"/>
      <c r="G58" s="511"/>
      <c r="H58" s="511"/>
      <c r="I58" s="511"/>
      <c r="J58" s="511"/>
      <c r="K58" s="511"/>
      <c r="L58" s="511"/>
      <c r="M58" s="511"/>
      <c r="N58" s="511"/>
      <c r="O58" s="511"/>
      <c r="P58" s="511"/>
      <c r="Q58" s="511"/>
      <c r="R58" s="511"/>
      <c r="S58" s="511"/>
      <c r="T58" s="511"/>
      <c r="U58" s="511"/>
      <c r="V58" s="511"/>
      <c r="W58" s="511"/>
      <c r="X58" s="511"/>
      <c r="Y58" s="511"/>
      <c r="Z58" s="511"/>
      <c r="AA58" s="511"/>
      <c r="AB58" s="511"/>
      <c r="AC58" s="511"/>
      <c r="AD58" s="511"/>
      <c r="AE58" s="511"/>
      <c r="AF58" s="511"/>
      <c r="AG58" s="511"/>
      <c r="AH58" s="511"/>
      <c r="AI58" s="511"/>
      <c r="AJ58" s="511"/>
      <c r="AK58" s="511"/>
      <c r="AL58" s="511"/>
      <c r="AM58" s="511"/>
      <c r="AN58" s="511"/>
      <c r="AO58" s="511"/>
      <c r="AP58" s="511"/>
      <c r="AQ58" s="511"/>
      <c r="AR58" s="511"/>
      <c r="AS58" s="511"/>
      <c r="AT58" s="511"/>
      <c r="AU58" s="511"/>
      <c r="AV58" s="511"/>
      <c r="AW58" s="511"/>
      <c r="AX58" s="511"/>
      <c r="AY58" s="511"/>
      <c r="AZ58" s="511"/>
      <c r="BA58" s="511"/>
      <c r="BB58" s="124"/>
      <c r="BC58" s="124"/>
      <c r="BD58" s="124"/>
      <c r="BE58" s="124"/>
      <c r="BF58" s="124"/>
      <c r="BG58" s="472" t="s">
        <v>69</v>
      </c>
      <c r="BH58" s="472"/>
      <c r="BI58" s="472"/>
      <c r="BJ58" s="472"/>
      <c r="BK58" s="472"/>
      <c r="BL58" s="472"/>
      <c r="BM58" s="472"/>
      <c r="BN58" s="4"/>
      <c r="BO58" s="4"/>
      <c r="BP58" s="4"/>
      <c r="BQ58" s="4"/>
      <c r="BR58" s="4"/>
      <c r="BS58" s="5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s="11" customFormat="1" ht="27" customHeight="1">
      <c r="A59" s="124"/>
      <c r="B59" s="511" t="str">
        <f>B3</f>
        <v>1. Fair-Play</v>
      </c>
      <c r="C59" s="511"/>
      <c r="D59" s="511"/>
      <c r="E59" s="511"/>
      <c r="F59" s="511"/>
      <c r="G59" s="511"/>
      <c r="H59" s="511"/>
      <c r="I59" s="511"/>
      <c r="J59" s="511"/>
      <c r="K59" s="511"/>
      <c r="L59" s="511"/>
      <c r="M59" s="511"/>
      <c r="N59" s="511"/>
      <c r="O59" s="511"/>
      <c r="P59" s="511"/>
      <c r="Q59" s="511"/>
      <c r="R59" s="511"/>
      <c r="S59" s="511"/>
      <c r="T59" s="511"/>
      <c r="U59" s="511"/>
      <c r="V59" s="511"/>
      <c r="W59" s="511"/>
      <c r="X59" s="511"/>
      <c r="Y59" s="511"/>
      <c r="Z59" s="511"/>
      <c r="AA59" s="511"/>
      <c r="AB59" s="511"/>
      <c r="AC59" s="511"/>
      <c r="AD59" s="511"/>
      <c r="AE59" s="511"/>
      <c r="AF59" s="511"/>
      <c r="AG59" s="511"/>
      <c r="AH59" s="511"/>
      <c r="AI59" s="511"/>
      <c r="AJ59" s="511"/>
      <c r="AK59" s="511"/>
      <c r="AL59" s="511"/>
      <c r="AM59" s="511"/>
      <c r="AN59" s="511"/>
      <c r="AO59" s="511"/>
      <c r="AP59" s="511"/>
      <c r="AQ59" s="511"/>
      <c r="AR59" s="511"/>
      <c r="AS59" s="511"/>
      <c r="AT59" s="511"/>
      <c r="AU59" s="511"/>
      <c r="AV59" s="511"/>
      <c r="AW59" s="511"/>
      <c r="AX59" s="511"/>
      <c r="AY59" s="511"/>
      <c r="AZ59" s="511"/>
      <c r="BA59" s="511"/>
      <c r="BB59" s="124"/>
      <c r="BC59" s="124"/>
      <c r="BD59" s="124"/>
      <c r="BE59" s="124"/>
      <c r="BF59" s="124"/>
      <c r="BG59" s="124"/>
      <c r="BH59" s="124"/>
      <c r="BI59" s="124"/>
      <c r="BJ59" s="124"/>
      <c r="BK59" s="7"/>
      <c r="BL59" s="7"/>
      <c r="BM59" s="7"/>
      <c r="BN59" s="7"/>
      <c r="BO59" s="7"/>
      <c r="BP59" s="7"/>
      <c r="BQ59" s="7"/>
      <c r="BR59" s="7"/>
      <c r="BS59" s="8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</row>
    <row r="60" spans="51:110" s="1" customFormat="1" ht="11.25" customHeight="1">
      <c r="AY60" s="2"/>
      <c r="AZ60" s="2"/>
      <c r="BA60" s="3"/>
      <c r="BB60" s="3"/>
      <c r="BC60" s="3"/>
      <c r="BD60" s="3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5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  <row r="61" spans="51:110" s="1" customFormat="1" ht="11.25" customHeight="1">
      <c r="AY61" s="2"/>
      <c r="AZ61" s="2"/>
      <c r="BA61" s="3"/>
      <c r="BB61" s="3"/>
      <c r="BC61" s="3"/>
      <c r="BD61" s="3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5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</row>
    <row r="62" spans="10:115" s="1" customFormat="1" ht="12.75">
      <c r="J62" s="32" t="s">
        <v>86</v>
      </c>
      <c r="BD62" s="2"/>
      <c r="BE62" s="2"/>
      <c r="BF62" s="3"/>
      <c r="BG62" s="3"/>
      <c r="BH62" s="3"/>
      <c r="BI62" s="3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5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</row>
    <row r="63" spans="2:115" s="1" customFormat="1" ht="13.5" thickBot="1">
      <c r="B63" s="66"/>
      <c r="C63" s="66"/>
      <c r="D63" s="66"/>
      <c r="E63" s="66"/>
      <c r="F63" s="66"/>
      <c r="G63" s="66"/>
      <c r="H63" s="66"/>
      <c r="J63" s="32"/>
      <c r="BD63" s="2"/>
      <c r="BE63" s="2"/>
      <c r="BF63" s="3"/>
      <c r="BG63" s="3"/>
      <c r="BH63" s="3"/>
      <c r="BI63" s="3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5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</row>
    <row r="64" spans="2:115" s="1" customFormat="1" ht="12.75">
      <c r="B64" s="66"/>
      <c r="C64" s="66"/>
      <c r="D64" s="66"/>
      <c r="E64" s="66"/>
      <c r="F64" s="66"/>
      <c r="G64" s="66"/>
      <c r="H64" s="66"/>
      <c r="J64" s="32"/>
      <c r="AG64" s="488" t="str">
        <f>L72</f>
        <v>A1</v>
      </c>
      <c r="AH64" s="321"/>
      <c r="AI64" s="321"/>
      <c r="AJ64" s="321" t="str">
        <f>L73</f>
        <v>A2</v>
      </c>
      <c r="AK64" s="321"/>
      <c r="AL64" s="321"/>
      <c r="AM64" s="321" t="str">
        <f>L74</f>
        <v>A3</v>
      </c>
      <c r="AN64" s="321"/>
      <c r="AO64" s="321"/>
      <c r="AP64" s="321" t="str">
        <f>L75</f>
        <v>A4</v>
      </c>
      <c r="AQ64" s="321"/>
      <c r="AR64" s="321"/>
      <c r="AS64" s="321" t="str">
        <f>L76</f>
        <v>A5</v>
      </c>
      <c r="AT64" s="321"/>
      <c r="AU64" s="339"/>
      <c r="BD64" s="2"/>
      <c r="BE64" s="2"/>
      <c r="BF64" s="3"/>
      <c r="BG64" s="3"/>
      <c r="BH64" s="3"/>
      <c r="BI64" s="3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5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</row>
    <row r="65" spans="2:115" s="1" customFormat="1" ht="12.75">
      <c r="B65" s="66"/>
      <c r="C65" s="66"/>
      <c r="D65" s="66"/>
      <c r="E65" s="66"/>
      <c r="F65" s="66"/>
      <c r="G65" s="66"/>
      <c r="H65" s="66"/>
      <c r="J65" s="32"/>
      <c r="AG65" s="489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  <c r="AT65" s="322"/>
      <c r="AU65" s="340"/>
      <c r="BD65" s="2"/>
      <c r="BE65" s="2"/>
      <c r="BF65" s="3"/>
      <c r="BG65" s="3"/>
      <c r="BH65" s="3"/>
      <c r="BI65" s="3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5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</row>
    <row r="66" spans="2:115" s="1" customFormat="1" ht="12.75">
      <c r="B66" s="66"/>
      <c r="C66" s="66"/>
      <c r="D66" s="66"/>
      <c r="E66" s="66"/>
      <c r="F66" s="66"/>
      <c r="G66" s="66"/>
      <c r="H66" s="66"/>
      <c r="J66" s="32"/>
      <c r="AG66" s="489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22"/>
      <c r="AU66" s="340"/>
      <c r="BD66" s="2"/>
      <c r="BE66" s="2"/>
      <c r="BF66" s="3"/>
      <c r="BG66" s="3"/>
      <c r="BH66" s="3"/>
      <c r="BI66" s="3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5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</row>
    <row r="67" spans="2:115" s="1" customFormat="1" ht="12.75">
      <c r="B67" s="66"/>
      <c r="C67" s="66"/>
      <c r="D67" s="66"/>
      <c r="E67" s="66"/>
      <c r="F67" s="66"/>
      <c r="G67" s="66"/>
      <c r="H67" s="66"/>
      <c r="J67" s="32"/>
      <c r="AG67" s="489"/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22"/>
      <c r="AU67" s="340"/>
      <c r="BD67" s="2"/>
      <c r="BE67" s="2"/>
      <c r="BF67" s="3"/>
      <c r="BG67" s="3"/>
      <c r="BH67" s="3"/>
      <c r="BI67" s="3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5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</row>
    <row r="68" spans="2:115" s="1" customFormat="1" ht="12.75">
      <c r="B68" s="66"/>
      <c r="C68" s="66"/>
      <c r="D68" s="66"/>
      <c r="E68" s="66"/>
      <c r="F68" s="66"/>
      <c r="G68" s="66"/>
      <c r="H68" s="66"/>
      <c r="J68" s="32"/>
      <c r="AG68" s="489"/>
      <c r="AH68" s="322"/>
      <c r="AI68" s="322"/>
      <c r="AJ68" s="322"/>
      <c r="AK68" s="322"/>
      <c r="AL68" s="322"/>
      <c r="AM68" s="322"/>
      <c r="AN68" s="322"/>
      <c r="AO68" s="322"/>
      <c r="AP68" s="322"/>
      <c r="AQ68" s="322"/>
      <c r="AR68" s="322"/>
      <c r="AS68" s="322"/>
      <c r="AT68" s="322"/>
      <c r="AU68" s="340"/>
      <c r="BD68" s="2"/>
      <c r="BE68" s="2"/>
      <c r="BF68" s="3"/>
      <c r="BG68" s="3"/>
      <c r="BH68" s="3"/>
      <c r="BI68" s="3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5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</row>
    <row r="69" spans="2:115" s="1" customFormat="1" ht="12.75">
      <c r="B69" s="66"/>
      <c r="C69" s="66"/>
      <c r="D69" s="66"/>
      <c r="E69" s="66"/>
      <c r="F69" s="66"/>
      <c r="G69" s="66"/>
      <c r="H69" s="66"/>
      <c r="J69" s="32"/>
      <c r="AG69" s="489"/>
      <c r="AH69" s="322"/>
      <c r="AI69" s="322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22"/>
      <c r="AU69" s="340"/>
      <c r="BD69" s="2"/>
      <c r="BE69" s="2"/>
      <c r="BF69" s="3"/>
      <c r="BG69" s="3"/>
      <c r="BH69" s="3"/>
      <c r="BI69" s="3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5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</row>
    <row r="70" spans="2:115" s="1" customFormat="1" ht="15.75" customHeight="1" thickBot="1">
      <c r="B70" s="348" t="s">
        <v>35</v>
      </c>
      <c r="C70" s="348"/>
      <c r="D70" s="348"/>
      <c r="E70" s="348"/>
      <c r="F70" s="348"/>
      <c r="G70" s="348"/>
      <c r="H70" s="348"/>
      <c r="AG70" s="489"/>
      <c r="AH70" s="322"/>
      <c r="AI70" s="322"/>
      <c r="AJ70" s="322"/>
      <c r="AK70" s="322"/>
      <c r="AL70" s="322"/>
      <c r="AM70" s="322"/>
      <c r="AN70" s="322"/>
      <c r="AO70" s="322"/>
      <c r="AP70" s="322"/>
      <c r="AQ70" s="322"/>
      <c r="AR70" s="322"/>
      <c r="AS70" s="322"/>
      <c r="AT70" s="322"/>
      <c r="AU70" s="340"/>
      <c r="BD70" s="2"/>
      <c r="BE70" s="2"/>
      <c r="BF70" s="3"/>
      <c r="BG70" s="3"/>
      <c r="BH70" s="3"/>
      <c r="BI70" s="3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5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</row>
    <row r="71" spans="2:152" s="67" customFormat="1" ht="15.75" customHeight="1" thickBot="1">
      <c r="B71" s="316" t="s">
        <v>36</v>
      </c>
      <c r="C71" s="316"/>
      <c r="D71" s="316"/>
      <c r="E71" s="316"/>
      <c r="F71" s="316" t="s">
        <v>37</v>
      </c>
      <c r="G71" s="316"/>
      <c r="H71" s="316"/>
      <c r="J71" s="411" t="str">
        <f>Ergebniseingabe!J65</f>
        <v>Gruppe A</v>
      </c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  <c r="AE71" s="412"/>
      <c r="AF71" s="412"/>
      <c r="AG71" s="490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41"/>
      <c r="AV71" s="331" t="s">
        <v>38</v>
      </c>
      <c r="AW71" s="331"/>
      <c r="AX71" s="332"/>
      <c r="AY71" s="292" t="s">
        <v>39</v>
      </c>
      <c r="AZ71" s="331"/>
      <c r="BA71" s="332"/>
      <c r="BB71" s="292" t="s">
        <v>40</v>
      </c>
      <c r="BC71" s="331"/>
      <c r="BD71" s="332"/>
      <c r="BE71" s="292" t="s">
        <v>41</v>
      </c>
      <c r="BF71" s="331"/>
      <c r="BG71" s="332"/>
      <c r="BH71" s="286" t="s">
        <v>42</v>
      </c>
      <c r="BI71" s="286"/>
      <c r="BJ71" s="286"/>
      <c r="BK71" s="286"/>
      <c r="BL71" s="286"/>
      <c r="BM71" s="286" t="s">
        <v>43</v>
      </c>
      <c r="BN71" s="286"/>
      <c r="BO71" s="292"/>
      <c r="BP71" s="286" t="s">
        <v>44</v>
      </c>
      <c r="BQ71" s="286"/>
      <c r="BR71" s="287"/>
      <c r="CE71" s="68"/>
      <c r="CF71" s="68"/>
      <c r="CG71" s="69"/>
      <c r="CJ71" s="70"/>
      <c r="CK71" s="70"/>
      <c r="CL71" s="70"/>
      <c r="CM71" s="70"/>
      <c r="CN71" s="70"/>
      <c r="CO71" s="71"/>
      <c r="CP71" s="72"/>
      <c r="CQ71" s="73"/>
      <c r="CR71" s="74"/>
      <c r="CS71" s="38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</row>
    <row r="72" spans="2:152" s="1" customFormat="1" ht="15.75" customHeight="1">
      <c r="B72" s="501">
        <f>IF(Ergebniseingabe!B66="","",Ergebniseingabe!B66)</f>
      </c>
      <c r="C72" s="501"/>
      <c r="D72" s="501"/>
      <c r="E72" s="501"/>
      <c r="F72" s="501">
        <f>IF(Ergebniseingabe!F66="","",Ergebniseingabe!F66)</f>
      </c>
      <c r="G72" s="501"/>
      <c r="H72" s="501"/>
      <c r="J72" s="156">
        <f>Ergebniseingabe!J66</f>
      </c>
      <c r="K72" s="180"/>
      <c r="L72" s="159" t="str">
        <f>Ergebniseingabe!L66</f>
        <v>A1</v>
      </c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401"/>
      <c r="AH72" s="401"/>
      <c r="AI72" s="402"/>
      <c r="AJ72" s="174">
        <f>Ergebniseingabe!AJ66</f>
      </c>
      <c r="AK72" s="175"/>
      <c r="AL72" s="176"/>
      <c r="AM72" s="174">
        <f>Ergebniseingabe!AM66</f>
      </c>
      <c r="AN72" s="175"/>
      <c r="AO72" s="176"/>
      <c r="AP72" s="174">
        <f>Ergebniseingabe!AP66</f>
      </c>
      <c r="AQ72" s="175"/>
      <c r="AR72" s="176"/>
      <c r="AS72" s="169">
        <f>Ergebniseingabe!AS66</f>
      </c>
      <c r="AT72" s="170"/>
      <c r="AU72" s="170"/>
      <c r="AV72" s="170">
        <f>Ergebniseingabe!AV66</f>
      </c>
      <c r="AW72" s="170"/>
      <c r="AX72" s="515"/>
      <c r="AY72" s="174">
        <f>Ergebniseingabe!AY66</f>
      </c>
      <c r="AZ72" s="175"/>
      <c r="BA72" s="176"/>
      <c r="BB72" s="174">
        <f>Ergebniseingabe!BB66</f>
      </c>
      <c r="BC72" s="175"/>
      <c r="BD72" s="176"/>
      <c r="BE72" s="174">
        <f>Ergebniseingabe!BE66</f>
      </c>
      <c r="BF72" s="175"/>
      <c r="BG72" s="176"/>
      <c r="BH72" s="309">
        <f>Ergebniseingabe!BH66</f>
      </c>
      <c r="BI72" s="310"/>
      <c r="BJ72" s="76">
        <f>Ergebniseingabe!BJ66</f>
      </c>
      <c r="BK72" s="520">
        <f>Ergebniseingabe!BK66</f>
      </c>
      <c r="BL72" s="309"/>
      <c r="BM72" s="293">
        <f>Ergebniseingabe!BM66</f>
      </c>
      <c r="BN72" s="293"/>
      <c r="BO72" s="294"/>
      <c r="BP72" s="309">
        <f>Ergebniseingabe!BP66</f>
      </c>
      <c r="BQ72" s="309"/>
      <c r="BR72" s="438"/>
      <c r="CE72" s="6"/>
      <c r="CF72" s="6"/>
      <c r="CG72" s="5"/>
      <c r="CH72" s="3"/>
      <c r="CI72" s="3"/>
      <c r="CJ72" s="4"/>
      <c r="CK72" s="4"/>
      <c r="CL72" s="4"/>
      <c r="CM72" s="4"/>
      <c r="CN72" s="4"/>
      <c r="CO72" s="77"/>
      <c r="CP72" s="78"/>
      <c r="CQ72" s="36"/>
      <c r="CR72" s="36"/>
      <c r="CS72" s="46"/>
      <c r="CT72" s="40"/>
      <c r="CU72" s="40"/>
      <c r="CV72" s="40"/>
      <c r="CW72" s="40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</row>
    <row r="73" spans="2:152" s="1" customFormat="1" ht="15.75" customHeight="1">
      <c r="B73" s="501">
        <f>IF(Ergebniseingabe!B67="","",Ergebniseingabe!B67)</f>
      </c>
      <c r="C73" s="501"/>
      <c r="D73" s="501"/>
      <c r="E73" s="501"/>
      <c r="F73" s="501">
        <f>IF(Ergebniseingabe!F67="","",Ergebniseingabe!F67)</f>
      </c>
      <c r="G73" s="501"/>
      <c r="H73" s="501"/>
      <c r="J73" s="162">
        <f>Ergebniseingabe!J67</f>
      </c>
      <c r="K73" s="158"/>
      <c r="L73" s="208" t="str">
        <f>Ergebniseingabe!L67</f>
        <v>A2</v>
      </c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161">
        <f>Ergebniseingabe!AG67</f>
      </c>
      <c r="AH73" s="161"/>
      <c r="AI73" s="246"/>
      <c r="AJ73" s="171"/>
      <c r="AK73" s="172"/>
      <c r="AL73" s="173"/>
      <c r="AM73" s="177">
        <f>Ergebniseingabe!AM67</f>
      </c>
      <c r="AN73" s="178"/>
      <c r="AO73" s="179"/>
      <c r="AP73" s="177">
        <f>Ergebniseingabe!AP67</f>
      </c>
      <c r="AQ73" s="178"/>
      <c r="AR73" s="179"/>
      <c r="AS73" s="160">
        <f>Ergebniseingabe!AS67</f>
      </c>
      <c r="AT73" s="161"/>
      <c r="AU73" s="161"/>
      <c r="AV73" s="161">
        <f>Ergebniseingabe!AV67</f>
      </c>
      <c r="AW73" s="161"/>
      <c r="AX73" s="246"/>
      <c r="AY73" s="177">
        <f>Ergebniseingabe!AY67</f>
      </c>
      <c r="AZ73" s="178"/>
      <c r="BA73" s="179"/>
      <c r="BB73" s="177">
        <f>Ergebniseingabe!BB67</f>
      </c>
      <c r="BC73" s="178"/>
      <c r="BD73" s="179"/>
      <c r="BE73" s="177">
        <f>Ergebniseingabe!BE67</f>
      </c>
      <c r="BF73" s="178"/>
      <c r="BG73" s="179"/>
      <c r="BH73" s="240">
        <f>Ergebniseingabe!BH67</f>
      </c>
      <c r="BI73" s="298"/>
      <c r="BJ73" s="79">
        <f>Ergebniseingabe!BJ67</f>
      </c>
      <c r="BK73" s="295">
        <f>Ergebniseingabe!BK67</f>
      </c>
      <c r="BL73" s="240"/>
      <c r="BM73" s="281">
        <f>Ergebniseingabe!BM67</f>
      </c>
      <c r="BN73" s="281"/>
      <c r="BO73" s="282"/>
      <c r="BP73" s="240">
        <f>Ergebniseingabe!BP67</f>
      </c>
      <c r="BQ73" s="240"/>
      <c r="BR73" s="285"/>
      <c r="CE73" s="6"/>
      <c r="CF73" s="6"/>
      <c r="CG73" s="5"/>
      <c r="CH73" s="3"/>
      <c r="CI73" s="3"/>
      <c r="CJ73" s="4"/>
      <c r="CK73" s="4"/>
      <c r="CL73" s="4"/>
      <c r="CM73" s="4"/>
      <c r="CN73" s="4"/>
      <c r="CO73" s="77"/>
      <c r="CP73" s="78"/>
      <c r="CQ73" s="36"/>
      <c r="CR73" s="36"/>
      <c r="CS73" s="46"/>
      <c r="CT73" s="40"/>
      <c r="CU73" s="40"/>
      <c r="CV73" s="40"/>
      <c r="CW73" s="40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</row>
    <row r="74" spans="2:152" s="1" customFormat="1" ht="15.75" customHeight="1">
      <c r="B74" s="501">
        <f>IF(Ergebniseingabe!B68="","",Ergebniseingabe!B68)</f>
      </c>
      <c r="C74" s="501"/>
      <c r="D74" s="501"/>
      <c r="E74" s="501"/>
      <c r="F74" s="501">
        <f>IF(Ergebniseingabe!F68="","",Ergebniseingabe!F68)</f>
      </c>
      <c r="G74" s="501"/>
      <c r="H74" s="501"/>
      <c r="J74" s="162">
        <f>Ergebniseingabe!J68</f>
      </c>
      <c r="K74" s="158"/>
      <c r="L74" s="208" t="str">
        <f>Ergebniseingabe!L68</f>
        <v>A3</v>
      </c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161">
        <f>Ergebniseingabe!AG68</f>
      </c>
      <c r="AH74" s="161"/>
      <c r="AI74" s="246"/>
      <c r="AJ74" s="177">
        <f>Ergebniseingabe!AJ68</f>
      </c>
      <c r="AK74" s="178"/>
      <c r="AL74" s="179"/>
      <c r="AM74" s="171"/>
      <c r="AN74" s="172"/>
      <c r="AO74" s="173"/>
      <c r="AP74" s="177">
        <f>Ergebniseingabe!AP68</f>
      </c>
      <c r="AQ74" s="178"/>
      <c r="AR74" s="179"/>
      <c r="AS74" s="160">
        <f>Ergebniseingabe!AS68</f>
      </c>
      <c r="AT74" s="161"/>
      <c r="AU74" s="161"/>
      <c r="AV74" s="161">
        <f>Ergebniseingabe!AV68</f>
      </c>
      <c r="AW74" s="161"/>
      <c r="AX74" s="246"/>
      <c r="AY74" s="177">
        <f>Ergebniseingabe!AY68</f>
      </c>
      <c r="AZ74" s="178"/>
      <c r="BA74" s="179"/>
      <c r="BB74" s="177">
        <f>Ergebniseingabe!BB68</f>
      </c>
      <c r="BC74" s="178"/>
      <c r="BD74" s="179"/>
      <c r="BE74" s="177">
        <f>Ergebniseingabe!BE68</f>
      </c>
      <c r="BF74" s="178"/>
      <c r="BG74" s="179"/>
      <c r="BH74" s="240">
        <f>Ergebniseingabe!BH68</f>
      </c>
      <c r="BI74" s="298"/>
      <c r="BJ74" s="79">
        <f>Ergebniseingabe!BJ68</f>
      </c>
      <c r="BK74" s="295">
        <f>Ergebniseingabe!BK68</f>
      </c>
      <c r="BL74" s="240"/>
      <c r="BM74" s="281">
        <f>Ergebniseingabe!BM68</f>
      </c>
      <c r="BN74" s="281"/>
      <c r="BO74" s="282"/>
      <c r="BP74" s="240">
        <f>Ergebniseingabe!BP68</f>
      </c>
      <c r="BQ74" s="240"/>
      <c r="BR74" s="285"/>
      <c r="CE74" s="6"/>
      <c r="CF74" s="6"/>
      <c r="CG74" s="5"/>
      <c r="CH74" s="3"/>
      <c r="CI74" s="3"/>
      <c r="CJ74" s="4"/>
      <c r="CK74" s="4"/>
      <c r="CL74" s="4"/>
      <c r="CM74" s="4"/>
      <c r="CN74" s="4"/>
      <c r="CO74" s="77"/>
      <c r="CP74" s="78"/>
      <c r="CQ74" s="36"/>
      <c r="CR74" s="36"/>
      <c r="CS74" s="46"/>
      <c r="CT74" s="40"/>
      <c r="CU74" s="40"/>
      <c r="CV74" s="40"/>
      <c r="CW74" s="40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</row>
    <row r="75" spans="2:152" s="1" customFormat="1" ht="15.75" customHeight="1">
      <c r="B75" s="501">
        <f>IF(Ergebniseingabe!B69="","",Ergebniseingabe!B69)</f>
      </c>
      <c r="C75" s="501"/>
      <c r="D75" s="501"/>
      <c r="E75" s="501"/>
      <c r="F75" s="501">
        <f>IF(Ergebniseingabe!F69="","",Ergebniseingabe!F69)</f>
      </c>
      <c r="G75" s="501"/>
      <c r="H75" s="501"/>
      <c r="J75" s="162">
        <f>Ergebniseingabe!J69</f>
      </c>
      <c r="K75" s="158"/>
      <c r="L75" s="208" t="str">
        <f>Ergebniseingabe!L69</f>
        <v>A4</v>
      </c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161">
        <f>Ergebniseingabe!AG69</f>
      </c>
      <c r="AH75" s="161"/>
      <c r="AI75" s="246"/>
      <c r="AJ75" s="177">
        <f>Ergebniseingabe!AJ69</f>
      </c>
      <c r="AK75" s="178"/>
      <c r="AL75" s="179"/>
      <c r="AM75" s="177">
        <f>Ergebniseingabe!AM69</f>
      </c>
      <c r="AN75" s="178"/>
      <c r="AO75" s="179"/>
      <c r="AP75" s="171"/>
      <c r="AQ75" s="172"/>
      <c r="AR75" s="173"/>
      <c r="AS75" s="160">
        <f>Ergebniseingabe!AS69</f>
      </c>
      <c r="AT75" s="161"/>
      <c r="AU75" s="161"/>
      <c r="AV75" s="161">
        <f>Ergebniseingabe!AV69</f>
      </c>
      <c r="AW75" s="161"/>
      <c r="AX75" s="246"/>
      <c r="AY75" s="177">
        <f>Ergebniseingabe!AY69</f>
      </c>
      <c r="AZ75" s="178"/>
      <c r="BA75" s="179"/>
      <c r="BB75" s="177">
        <f>Ergebniseingabe!BB69</f>
      </c>
      <c r="BC75" s="178"/>
      <c r="BD75" s="179"/>
      <c r="BE75" s="177">
        <f>Ergebniseingabe!BE69</f>
      </c>
      <c r="BF75" s="178"/>
      <c r="BG75" s="179"/>
      <c r="BH75" s="240">
        <f>Ergebniseingabe!BH69</f>
      </c>
      <c r="BI75" s="298"/>
      <c r="BJ75" s="79">
        <f>Ergebniseingabe!BJ69</f>
      </c>
      <c r="BK75" s="295">
        <f>Ergebniseingabe!BK69</f>
      </c>
      <c r="BL75" s="240"/>
      <c r="BM75" s="281">
        <f>Ergebniseingabe!BM69</f>
      </c>
      <c r="BN75" s="281"/>
      <c r="BO75" s="282"/>
      <c r="BP75" s="240">
        <f>Ergebniseingabe!BP69</f>
      </c>
      <c r="BQ75" s="240"/>
      <c r="BR75" s="285"/>
      <c r="CE75" s="6"/>
      <c r="CF75" s="6"/>
      <c r="CG75" s="5"/>
      <c r="CH75" s="3"/>
      <c r="CI75" s="3"/>
      <c r="CJ75" s="4"/>
      <c r="CK75" s="4"/>
      <c r="CL75" s="4"/>
      <c r="CM75" s="4"/>
      <c r="CN75" s="4"/>
      <c r="CO75" s="77"/>
      <c r="CP75" s="78"/>
      <c r="CQ75" s="36"/>
      <c r="CR75" s="36"/>
      <c r="CS75" s="46"/>
      <c r="CT75" s="40"/>
      <c r="CU75" s="40"/>
      <c r="CV75" s="40"/>
      <c r="CW75" s="40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</row>
    <row r="76" spans="2:152" s="1" customFormat="1" ht="15.75" customHeight="1" thickBot="1">
      <c r="B76" s="501">
        <f>IF(Ergebniseingabe!B70="","",Ergebniseingabe!B70)</f>
      </c>
      <c r="C76" s="501"/>
      <c r="D76" s="501"/>
      <c r="E76" s="501"/>
      <c r="F76" s="501">
        <f>IF(Ergebniseingabe!F70="","",Ergebniseingabe!F70)</f>
      </c>
      <c r="G76" s="501"/>
      <c r="H76" s="501"/>
      <c r="J76" s="212">
        <f>Ergebniseingabe!J70</f>
      </c>
      <c r="K76" s="213"/>
      <c r="L76" s="206" t="str">
        <f>Ergebniseingabe!L70</f>
        <v>A5</v>
      </c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44">
        <f>Ergebniseingabe!AG70</f>
      </c>
      <c r="AH76" s="244"/>
      <c r="AI76" s="245"/>
      <c r="AJ76" s="181">
        <f>Ergebniseingabe!AJ70</f>
      </c>
      <c r="AK76" s="182"/>
      <c r="AL76" s="183"/>
      <c r="AM76" s="181">
        <f>Ergebniseingabe!AM70</f>
      </c>
      <c r="AN76" s="182"/>
      <c r="AO76" s="183"/>
      <c r="AP76" s="181">
        <f>Ergebniseingabe!AP70</f>
      </c>
      <c r="AQ76" s="182"/>
      <c r="AR76" s="183"/>
      <c r="AS76" s="252"/>
      <c r="AT76" s="253"/>
      <c r="AU76" s="253"/>
      <c r="AV76" s="244">
        <f>Ergebniseingabe!AV70</f>
      </c>
      <c r="AW76" s="244"/>
      <c r="AX76" s="245"/>
      <c r="AY76" s="181">
        <f>Ergebniseingabe!AY70</f>
      </c>
      <c r="AZ76" s="182"/>
      <c r="BA76" s="183"/>
      <c r="BB76" s="181">
        <f>Ergebniseingabe!BB70</f>
      </c>
      <c r="BC76" s="182"/>
      <c r="BD76" s="183"/>
      <c r="BE76" s="181">
        <f>Ergebniseingabe!BE70</f>
      </c>
      <c r="BF76" s="182"/>
      <c r="BG76" s="183"/>
      <c r="BH76" s="241">
        <f>Ergebniseingabe!BH70</f>
      </c>
      <c r="BI76" s="283"/>
      <c r="BJ76" s="80">
        <f>Ergebniseingabe!BJ70</f>
      </c>
      <c r="BK76" s="418">
        <f>Ergebniseingabe!BK70</f>
      </c>
      <c r="BL76" s="241"/>
      <c r="BM76" s="312">
        <f>Ergebniseingabe!BM70</f>
      </c>
      <c r="BN76" s="312"/>
      <c r="BO76" s="313"/>
      <c r="BP76" s="241">
        <f>Ergebniseingabe!BP70</f>
      </c>
      <c r="BQ76" s="241"/>
      <c r="BR76" s="280"/>
      <c r="CE76" s="6"/>
      <c r="CF76" s="6"/>
      <c r="CG76" s="5"/>
      <c r="CH76" s="3"/>
      <c r="CI76" s="3"/>
      <c r="CJ76" s="4"/>
      <c r="CK76" s="4"/>
      <c r="CL76" s="4"/>
      <c r="CM76" s="4"/>
      <c r="CN76" s="4"/>
      <c r="CO76" s="77"/>
      <c r="CP76" s="78"/>
      <c r="CQ76" s="36"/>
      <c r="CR76" s="36"/>
      <c r="CS76" s="38"/>
      <c r="CT76" s="40"/>
      <c r="CU76" s="40"/>
      <c r="CV76" s="40"/>
      <c r="CW76" s="40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</row>
    <row r="77" spans="2:152" s="1" customFormat="1" ht="15.75" customHeight="1" thickBot="1">
      <c r="B77" s="126"/>
      <c r="C77" s="126"/>
      <c r="D77" s="126"/>
      <c r="E77" s="126"/>
      <c r="F77" s="126"/>
      <c r="G77" s="126"/>
      <c r="H77" s="126"/>
      <c r="J77" s="118"/>
      <c r="K77" s="118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2"/>
      <c r="BN77" s="122"/>
      <c r="BO77" s="122"/>
      <c r="BP77" s="121"/>
      <c r="BQ77" s="121"/>
      <c r="BR77" s="121"/>
      <c r="CE77" s="6"/>
      <c r="CF77" s="6"/>
      <c r="CG77" s="5"/>
      <c r="CH77" s="3"/>
      <c r="CI77" s="3"/>
      <c r="CJ77" s="4"/>
      <c r="CK77" s="4"/>
      <c r="CL77" s="4"/>
      <c r="CM77" s="4"/>
      <c r="CN77" s="4"/>
      <c r="CO77" s="77"/>
      <c r="CP77" s="78"/>
      <c r="CQ77" s="36"/>
      <c r="CR77" s="36"/>
      <c r="CS77" s="38"/>
      <c r="CT77" s="40"/>
      <c r="CU77" s="40"/>
      <c r="CV77" s="40"/>
      <c r="CW77" s="40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</row>
    <row r="78" spans="2:152" s="1" customFormat="1" ht="15.75" customHeight="1">
      <c r="B78" s="126"/>
      <c r="C78" s="126"/>
      <c r="D78" s="126"/>
      <c r="E78" s="126"/>
      <c r="F78" s="126"/>
      <c r="G78" s="126"/>
      <c r="H78" s="126"/>
      <c r="J78" s="118"/>
      <c r="K78" s="118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485" t="str">
        <f>L86</f>
        <v>B1</v>
      </c>
      <c r="AH78" s="274"/>
      <c r="AI78" s="274"/>
      <c r="AJ78" s="274" t="str">
        <f>L87</f>
        <v>B2</v>
      </c>
      <c r="AK78" s="274"/>
      <c r="AL78" s="274"/>
      <c r="AM78" s="274" t="str">
        <f>L88</f>
        <v>B3</v>
      </c>
      <c r="AN78" s="274"/>
      <c r="AO78" s="274"/>
      <c r="AP78" s="274" t="str">
        <f>L89</f>
        <v>B4</v>
      </c>
      <c r="AQ78" s="274"/>
      <c r="AR78" s="274"/>
      <c r="AS78" s="274" t="str">
        <f>L90</f>
        <v>B5</v>
      </c>
      <c r="AT78" s="274"/>
      <c r="AU78" s="275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2"/>
      <c r="BN78" s="122"/>
      <c r="BO78" s="122"/>
      <c r="BP78" s="121"/>
      <c r="BQ78" s="121"/>
      <c r="BR78" s="121"/>
      <c r="CE78" s="6"/>
      <c r="CF78" s="6"/>
      <c r="CG78" s="5"/>
      <c r="CH78" s="3"/>
      <c r="CI78" s="3"/>
      <c r="CJ78" s="4"/>
      <c r="CK78" s="4"/>
      <c r="CL78" s="4"/>
      <c r="CM78" s="4"/>
      <c r="CN78" s="4"/>
      <c r="CO78" s="77"/>
      <c r="CP78" s="78"/>
      <c r="CQ78" s="36"/>
      <c r="CR78" s="36"/>
      <c r="CS78" s="38"/>
      <c r="CT78" s="40"/>
      <c r="CU78" s="40"/>
      <c r="CV78" s="40"/>
      <c r="CW78" s="40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</row>
    <row r="79" spans="2:152" s="1" customFormat="1" ht="15.75" customHeight="1">
      <c r="B79" s="126"/>
      <c r="C79" s="126"/>
      <c r="D79" s="126"/>
      <c r="E79" s="126"/>
      <c r="F79" s="126"/>
      <c r="G79" s="126"/>
      <c r="H79" s="126"/>
      <c r="J79" s="118"/>
      <c r="K79" s="118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48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6"/>
      <c r="AU79" s="277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2"/>
      <c r="BN79" s="122"/>
      <c r="BO79" s="122"/>
      <c r="BP79" s="121"/>
      <c r="BQ79" s="121"/>
      <c r="BR79" s="121"/>
      <c r="CE79" s="6"/>
      <c r="CF79" s="6"/>
      <c r="CG79" s="5"/>
      <c r="CH79" s="3"/>
      <c r="CI79" s="3"/>
      <c r="CJ79" s="4"/>
      <c r="CK79" s="4"/>
      <c r="CL79" s="4"/>
      <c r="CM79" s="4"/>
      <c r="CN79" s="4"/>
      <c r="CO79" s="77"/>
      <c r="CP79" s="78"/>
      <c r="CQ79" s="36"/>
      <c r="CR79" s="36"/>
      <c r="CS79" s="38"/>
      <c r="CT79" s="40"/>
      <c r="CU79" s="40"/>
      <c r="CV79" s="40"/>
      <c r="CW79" s="40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</row>
    <row r="80" spans="2:152" s="1" customFormat="1" ht="15.75" customHeight="1">
      <c r="B80" s="126"/>
      <c r="C80" s="126"/>
      <c r="D80" s="126"/>
      <c r="E80" s="126"/>
      <c r="F80" s="126"/>
      <c r="G80" s="126"/>
      <c r="H80" s="126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48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76"/>
      <c r="AU80" s="277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2"/>
      <c r="BN80" s="122"/>
      <c r="BO80" s="122"/>
      <c r="BP80" s="121"/>
      <c r="BQ80" s="121"/>
      <c r="BR80" s="121"/>
      <c r="CE80" s="6"/>
      <c r="CF80" s="6"/>
      <c r="CG80" s="5"/>
      <c r="CH80" s="3"/>
      <c r="CI80" s="3"/>
      <c r="CJ80" s="4"/>
      <c r="CK80" s="4"/>
      <c r="CL80" s="4"/>
      <c r="CM80" s="4"/>
      <c r="CN80" s="4"/>
      <c r="CO80" s="77"/>
      <c r="CP80" s="78"/>
      <c r="CQ80" s="36"/>
      <c r="CR80" s="36"/>
      <c r="CS80" s="38"/>
      <c r="CT80" s="40"/>
      <c r="CU80" s="40"/>
      <c r="CV80" s="40"/>
      <c r="CW80" s="40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</row>
    <row r="81" spans="2:152" s="1" customFormat="1" ht="15.75" customHeight="1">
      <c r="B81" s="126"/>
      <c r="C81" s="126"/>
      <c r="D81" s="126"/>
      <c r="E81" s="126"/>
      <c r="F81" s="126"/>
      <c r="G81" s="126"/>
      <c r="H81" s="126"/>
      <c r="J81" s="118"/>
      <c r="K81" s="118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48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6"/>
      <c r="AS81" s="276"/>
      <c r="AT81" s="276"/>
      <c r="AU81" s="277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2"/>
      <c r="BN81" s="122"/>
      <c r="BO81" s="122"/>
      <c r="BP81" s="121"/>
      <c r="BQ81" s="121"/>
      <c r="BR81" s="121"/>
      <c r="CE81" s="6"/>
      <c r="CF81" s="6"/>
      <c r="CG81" s="5"/>
      <c r="CH81" s="3"/>
      <c r="CI81" s="3"/>
      <c r="CJ81" s="4"/>
      <c r="CK81" s="4"/>
      <c r="CL81" s="4"/>
      <c r="CM81" s="4"/>
      <c r="CN81" s="4"/>
      <c r="CO81" s="77"/>
      <c r="CP81" s="78"/>
      <c r="CQ81" s="36"/>
      <c r="CR81" s="36"/>
      <c r="CS81" s="38"/>
      <c r="CT81" s="40"/>
      <c r="CU81" s="40"/>
      <c r="CV81" s="40"/>
      <c r="CW81" s="40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</row>
    <row r="82" spans="2:152" s="1" customFormat="1" ht="15.75" customHeight="1">
      <c r="B82" s="126"/>
      <c r="C82" s="126"/>
      <c r="D82" s="126"/>
      <c r="E82" s="126"/>
      <c r="F82" s="126"/>
      <c r="G82" s="126"/>
      <c r="H82" s="126"/>
      <c r="J82" s="118"/>
      <c r="K82" s="118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486"/>
      <c r="AH82" s="276"/>
      <c r="AI82" s="276"/>
      <c r="AJ82" s="276"/>
      <c r="AK82" s="276"/>
      <c r="AL82" s="276"/>
      <c r="AM82" s="276"/>
      <c r="AN82" s="276"/>
      <c r="AO82" s="276"/>
      <c r="AP82" s="276"/>
      <c r="AQ82" s="276"/>
      <c r="AR82" s="276"/>
      <c r="AS82" s="276"/>
      <c r="AT82" s="276"/>
      <c r="AU82" s="277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2"/>
      <c r="BN82" s="122"/>
      <c r="BO82" s="122"/>
      <c r="BP82" s="121"/>
      <c r="BQ82" s="121"/>
      <c r="BR82" s="121"/>
      <c r="CE82" s="6"/>
      <c r="CF82" s="6"/>
      <c r="CG82" s="5"/>
      <c r="CH82" s="3"/>
      <c r="CI82" s="3"/>
      <c r="CJ82" s="4"/>
      <c r="CK82" s="4"/>
      <c r="CL82" s="4"/>
      <c r="CM82" s="4"/>
      <c r="CN82" s="4"/>
      <c r="CO82" s="77"/>
      <c r="CP82" s="78"/>
      <c r="CQ82" s="36"/>
      <c r="CR82" s="36"/>
      <c r="CS82" s="38"/>
      <c r="CT82" s="40"/>
      <c r="CU82" s="40"/>
      <c r="CV82" s="40"/>
      <c r="CW82" s="40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</row>
    <row r="83" spans="2:152" s="1" customFormat="1" ht="15.75" customHeight="1">
      <c r="B83" s="126"/>
      <c r="C83" s="126"/>
      <c r="D83" s="126"/>
      <c r="E83" s="126"/>
      <c r="F83" s="126"/>
      <c r="G83" s="126"/>
      <c r="H83" s="126"/>
      <c r="J83" s="118"/>
      <c r="K83" s="118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486"/>
      <c r="AH83" s="276"/>
      <c r="AI83" s="276"/>
      <c r="AJ83" s="276"/>
      <c r="AK83" s="276"/>
      <c r="AL83" s="276"/>
      <c r="AM83" s="276"/>
      <c r="AN83" s="276"/>
      <c r="AO83" s="276"/>
      <c r="AP83" s="276"/>
      <c r="AQ83" s="276"/>
      <c r="AR83" s="276"/>
      <c r="AS83" s="276"/>
      <c r="AT83" s="276"/>
      <c r="AU83" s="277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2"/>
      <c r="BN83" s="122"/>
      <c r="BO83" s="122"/>
      <c r="BP83" s="121"/>
      <c r="BQ83" s="121"/>
      <c r="BR83" s="121"/>
      <c r="CE83" s="6"/>
      <c r="CF83" s="6"/>
      <c r="CG83" s="5"/>
      <c r="CH83" s="3"/>
      <c r="CI83" s="3"/>
      <c r="CJ83" s="4"/>
      <c r="CK83" s="4"/>
      <c r="CL83" s="4"/>
      <c r="CM83" s="4"/>
      <c r="CN83" s="4"/>
      <c r="CO83" s="77"/>
      <c r="CP83" s="78"/>
      <c r="CQ83" s="36"/>
      <c r="CR83" s="36"/>
      <c r="CS83" s="38"/>
      <c r="CT83" s="40"/>
      <c r="CU83" s="40"/>
      <c r="CV83" s="40"/>
      <c r="CW83" s="40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</row>
    <row r="84" spans="33:150" s="1" customFormat="1" ht="15.75" customHeight="1" thickBot="1">
      <c r="AG84" s="486"/>
      <c r="AH84" s="276"/>
      <c r="AI84" s="276"/>
      <c r="AJ84" s="276"/>
      <c r="AK84" s="276"/>
      <c r="AL84" s="276"/>
      <c r="AM84" s="276"/>
      <c r="AN84" s="276"/>
      <c r="AO84" s="276"/>
      <c r="AP84" s="276"/>
      <c r="AQ84" s="276"/>
      <c r="AR84" s="276"/>
      <c r="AS84" s="276"/>
      <c r="AT84" s="276"/>
      <c r="AU84" s="277"/>
      <c r="CE84" s="6"/>
      <c r="CF84" s="6"/>
      <c r="CG84" s="5"/>
      <c r="CH84" s="4"/>
      <c r="CI84" s="4"/>
      <c r="CJ84" s="4"/>
      <c r="CK84" s="4"/>
      <c r="CL84" s="4"/>
      <c r="CM84" s="4"/>
      <c r="CN84" s="4"/>
      <c r="CO84" s="4"/>
      <c r="CP84" s="81"/>
      <c r="CQ84" s="81"/>
      <c r="CR84" s="81"/>
      <c r="CS84" s="82"/>
      <c r="CT84" s="40"/>
      <c r="CU84" s="40"/>
      <c r="CV84" s="40"/>
      <c r="CW84" s="40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</row>
    <row r="85" spans="10:150" s="1" customFormat="1" ht="15.75" customHeight="1" thickBot="1">
      <c r="J85" s="210" t="str">
        <f>Ergebniseingabe!J79</f>
        <v>Gruppe B</v>
      </c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487"/>
      <c r="AH85" s="278"/>
      <c r="AI85" s="278"/>
      <c r="AJ85" s="278"/>
      <c r="AK85" s="278"/>
      <c r="AL85" s="278"/>
      <c r="AM85" s="278"/>
      <c r="AN85" s="278"/>
      <c r="AO85" s="278"/>
      <c r="AP85" s="278"/>
      <c r="AQ85" s="278"/>
      <c r="AR85" s="278"/>
      <c r="AS85" s="278"/>
      <c r="AT85" s="278"/>
      <c r="AU85" s="279"/>
      <c r="AV85" s="265" t="s">
        <v>38</v>
      </c>
      <c r="AW85" s="265"/>
      <c r="AX85" s="266"/>
      <c r="AY85" s="330" t="s">
        <v>39</v>
      </c>
      <c r="AZ85" s="265"/>
      <c r="BA85" s="266"/>
      <c r="BB85" s="330" t="s">
        <v>40</v>
      </c>
      <c r="BC85" s="265"/>
      <c r="BD85" s="266"/>
      <c r="BE85" s="330" t="s">
        <v>41</v>
      </c>
      <c r="BF85" s="265"/>
      <c r="BG85" s="266"/>
      <c r="BH85" s="290" t="s">
        <v>42</v>
      </c>
      <c r="BI85" s="290"/>
      <c r="BJ85" s="290"/>
      <c r="BK85" s="290"/>
      <c r="BL85" s="290"/>
      <c r="BM85" s="290" t="s">
        <v>43</v>
      </c>
      <c r="BN85" s="290"/>
      <c r="BO85" s="330"/>
      <c r="BP85" s="290" t="s">
        <v>44</v>
      </c>
      <c r="BQ85" s="290"/>
      <c r="BR85" s="291"/>
      <c r="CE85" s="6"/>
      <c r="CF85" s="6"/>
      <c r="CG85" s="5"/>
      <c r="CH85" s="4"/>
      <c r="CI85" s="4"/>
      <c r="CJ85" s="4"/>
      <c r="CK85" s="4"/>
      <c r="CL85" s="4"/>
      <c r="CM85" s="4"/>
      <c r="CN85" s="4"/>
      <c r="CO85" s="4"/>
      <c r="CP85" s="81"/>
      <c r="CQ85" s="81"/>
      <c r="CR85" s="81"/>
      <c r="CS85" s="82"/>
      <c r="CT85" s="40"/>
      <c r="CU85" s="40"/>
      <c r="CV85" s="40"/>
      <c r="CW85" s="40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</row>
    <row r="86" spans="2:150" s="1" customFormat="1" ht="15.75" customHeight="1">
      <c r="B86" s="501">
        <f>IF(Ergebniseingabe!B80="","",Ergebniseingabe!B80)</f>
      </c>
      <c r="C86" s="501"/>
      <c r="D86" s="501"/>
      <c r="E86" s="501"/>
      <c r="F86" s="501">
        <f>IF(Ergebniseingabe!F80="","",Ergebniseingabe!F80)</f>
      </c>
      <c r="G86" s="501"/>
      <c r="H86" s="501"/>
      <c r="J86" s="156">
        <f>Ergebniseingabe!J80</f>
      </c>
      <c r="K86" s="180"/>
      <c r="L86" s="159" t="str">
        <f>Ergebniseingabe!L80</f>
        <v>B1</v>
      </c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401"/>
      <c r="AH86" s="401"/>
      <c r="AI86" s="402"/>
      <c r="AJ86" s="174">
        <f>Ergebniseingabe!AJ80</f>
      </c>
      <c r="AK86" s="175"/>
      <c r="AL86" s="176"/>
      <c r="AM86" s="174">
        <f>Ergebniseingabe!AM80</f>
      </c>
      <c r="AN86" s="175"/>
      <c r="AO86" s="176"/>
      <c r="AP86" s="174">
        <f>Ergebniseingabe!AP80</f>
      </c>
      <c r="AQ86" s="175"/>
      <c r="AR86" s="176"/>
      <c r="AS86" s="169">
        <f>Ergebniseingabe!AS80</f>
      </c>
      <c r="AT86" s="170"/>
      <c r="AU86" s="170"/>
      <c r="AV86" s="170">
        <f>Ergebniseingabe!AV80</f>
      </c>
      <c r="AW86" s="170"/>
      <c r="AX86" s="515"/>
      <c r="AY86" s="174">
        <f>Ergebniseingabe!AY80</f>
      </c>
      <c r="AZ86" s="175"/>
      <c r="BA86" s="176"/>
      <c r="BB86" s="174">
        <f>Ergebniseingabe!BB80</f>
      </c>
      <c r="BC86" s="175"/>
      <c r="BD86" s="176"/>
      <c r="BE86" s="174">
        <f>Ergebniseingabe!BE80</f>
      </c>
      <c r="BF86" s="175"/>
      <c r="BG86" s="176"/>
      <c r="BH86" s="309">
        <f>Ergebniseingabe!BH80</f>
      </c>
      <c r="BI86" s="310"/>
      <c r="BJ86" s="76">
        <f>Ergebniseingabe!BJ80</f>
      </c>
      <c r="BK86" s="526">
        <f>Ergebniseingabe!BK80</f>
      </c>
      <c r="BL86" s="527"/>
      <c r="BM86" s="293">
        <f>Ergebniseingabe!BM80</f>
      </c>
      <c r="BN86" s="293"/>
      <c r="BO86" s="294"/>
      <c r="BP86" s="309">
        <f>Ergebniseingabe!BP80</f>
      </c>
      <c r="BQ86" s="309"/>
      <c r="BR86" s="438"/>
      <c r="CE86" s="6"/>
      <c r="CF86" s="6"/>
      <c r="CG86" s="5"/>
      <c r="CH86" s="4"/>
      <c r="CI86" s="4"/>
      <c r="CJ86" s="4"/>
      <c r="CK86" s="4"/>
      <c r="CL86" s="4"/>
      <c r="CM86" s="4"/>
      <c r="CN86" s="4"/>
      <c r="CO86" s="4"/>
      <c r="CP86" s="81"/>
      <c r="CQ86" s="81"/>
      <c r="CR86" s="81"/>
      <c r="CS86" s="82"/>
      <c r="CT86" s="40"/>
      <c r="CU86" s="40"/>
      <c r="CV86" s="40"/>
      <c r="CW86" s="40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</row>
    <row r="87" spans="2:150" s="1" customFormat="1" ht="15.75" customHeight="1">
      <c r="B87" s="501">
        <f>IF(Ergebniseingabe!B81="","",Ergebniseingabe!B81)</f>
      </c>
      <c r="C87" s="501"/>
      <c r="D87" s="501"/>
      <c r="E87" s="501"/>
      <c r="F87" s="501">
        <f>IF(Ergebniseingabe!F81="","",Ergebniseingabe!F81)</f>
      </c>
      <c r="G87" s="501"/>
      <c r="H87" s="501"/>
      <c r="J87" s="162">
        <f>Ergebniseingabe!J81</f>
      </c>
      <c r="K87" s="158"/>
      <c r="L87" s="208" t="str">
        <f>Ergebniseingabe!L81</f>
        <v>B2</v>
      </c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161">
        <f>Ergebniseingabe!AG81</f>
      </c>
      <c r="AH87" s="161"/>
      <c r="AI87" s="246"/>
      <c r="AJ87" s="171"/>
      <c r="AK87" s="172"/>
      <c r="AL87" s="173"/>
      <c r="AM87" s="177">
        <f>Ergebniseingabe!AM81</f>
      </c>
      <c r="AN87" s="178"/>
      <c r="AO87" s="179"/>
      <c r="AP87" s="177">
        <f>Ergebniseingabe!AP81</f>
      </c>
      <c r="AQ87" s="178"/>
      <c r="AR87" s="179"/>
      <c r="AS87" s="160">
        <f>Ergebniseingabe!AS81</f>
      </c>
      <c r="AT87" s="161"/>
      <c r="AU87" s="161"/>
      <c r="AV87" s="161">
        <f>Ergebniseingabe!AV81</f>
      </c>
      <c r="AW87" s="161"/>
      <c r="AX87" s="246"/>
      <c r="AY87" s="177">
        <f>Ergebniseingabe!AY81</f>
      </c>
      <c r="AZ87" s="178"/>
      <c r="BA87" s="179"/>
      <c r="BB87" s="177">
        <f>Ergebniseingabe!BB81</f>
      </c>
      <c r="BC87" s="178"/>
      <c r="BD87" s="179"/>
      <c r="BE87" s="177">
        <f>Ergebniseingabe!BE81</f>
      </c>
      <c r="BF87" s="178"/>
      <c r="BG87" s="179"/>
      <c r="BH87" s="240">
        <f>Ergebniseingabe!BH81</f>
      </c>
      <c r="BI87" s="298"/>
      <c r="BJ87" s="79">
        <f>Ergebniseingabe!BJ81</f>
      </c>
      <c r="BK87" s="299">
        <f>Ergebniseingabe!BK81</f>
      </c>
      <c r="BL87" s="300"/>
      <c r="BM87" s="281">
        <f>Ergebniseingabe!BM81</f>
      </c>
      <c r="BN87" s="281"/>
      <c r="BO87" s="282"/>
      <c r="BP87" s="240">
        <f>Ergebniseingabe!BP81</f>
      </c>
      <c r="BQ87" s="240"/>
      <c r="BR87" s="285"/>
      <c r="CE87" s="6"/>
      <c r="CF87" s="6"/>
      <c r="CG87" s="5"/>
      <c r="CH87" s="4"/>
      <c r="CI87" s="4"/>
      <c r="CJ87" s="4"/>
      <c r="CK87" s="4"/>
      <c r="CL87" s="4"/>
      <c r="CM87" s="4"/>
      <c r="CN87" s="4"/>
      <c r="CO87" s="4"/>
      <c r="CP87" s="81"/>
      <c r="CQ87" s="81"/>
      <c r="CR87" s="81"/>
      <c r="CS87" s="82"/>
      <c r="CT87" s="40"/>
      <c r="CU87" s="40"/>
      <c r="CV87" s="40"/>
      <c r="CW87" s="40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</row>
    <row r="88" spans="2:150" s="1" customFormat="1" ht="15.75" customHeight="1">
      <c r="B88" s="501">
        <f>IF(Ergebniseingabe!B82="","",Ergebniseingabe!B82)</f>
      </c>
      <c r="C88" s="501"/>
      <c r="D88" s="501"/>
      <c r="E88" s="501"/>
      <c r="F88" s="501">
        <f>IF(Ergebniseingabe!F82="","",Ergebniseingabe!F82)</f>
      </c>
      <c r="G88" s="501"/>
      <c r="H88" s="501"/>
      <c r="J88" s="162">
        <f>Ergebniseingabe!J82</f>
      </c>
      <c r="K88" s="158"/>
      <c r="L88" s="208" t="str">
        <f>Ergebniseingabe!L82</f>
        <v>B3</v>
      </c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161">
        <f>Ergebniseingabe!AG82</f>
      </c>
      <c r="AH88" s="161"/>
      <c r="AI88" s="246"/>
      <c r="AJ88" s="177">
        <f>Ergebniseingabe!AJ82</f>
      </c>
      <c r="AK88" s="178"/>
      <c r="AL88" s="179"/>
      <c r="AM88" s="171"/>
      <c r="AN88" s="172"/>
      <c r="AO88" s="173"/>
      <c r="AP88" s="177">
        <f>Ergebniseingabe!AP82</f>
      </c>
      <c r="AQ88" s="178"/>
      <c r="AR88" s="179"/>
      <c r="AS88" s="160">
        <f>Ergebniseingabe!AS82</f>
      </c>
      <c r="AT88" s="161"/>
      <c r="AU88" s="161"/>
      <c r="AV88" s="161">
        <f>Ergebniseingabe!AV82</f>
      </c>
      <c r="AW88" s="161"/>
      <c r="AX88" s="246"/>
      <c r="AY88" s="177">
        <f>Ergebniseingabe!AY82</f>
      </c>
      <c r="AZ88" s="178"/>
      <c r="BA88" s="179"/>
      <c r="BB88" s="177">
        <f>Ergebniseingabe!BB82</f>
      </c>
      <c r="BC88" s="178"/>
      <c r="BD88" s="179"/>
      <c r="BE88" s="177">
        <f>Ergebniseingabe!BE82</f>
      </c>
      <c r="BF88" s="178"/>
      <c r="BG88" s="179"/>
      <c r="BH88" s="240">
        <f>Ergebniseingabe!BH82</f>
      </c>
      <c r="BI88" s="298"/>
      <c r="BJ88" s="79">
        <f>Ergebniseingabe!BJ82</f>
      </c>
      <c r="BK88" s="299">
        <f>Ergebniseingabe!BK82</f>
      </c>
      <c r="BL88" s="300"/>
      <c r="BM88" s="281">
        <f>Ergebniseingabe!BM82</f>
      </c>
      <c r="BN88" s="281"/>
      <c r="BO88" s="282"/>
      <c r="BP88" s="240">
        <f>Ergebniseingabe!BP82</f>
      </c>
      <c r="BQ88" s="240"/>
      <c r="BR88" s="285"/>
      <c r="CE88" s="6"/>
      <c r="CF88" s="6"/>
      <c r="CG88" s="5"/>
      <c r="CH88" s="4"/>
      <c r="CI88" s="4"/>
      <c r="CJ88" s="4"/>
      <c r="CK88" s="4"/>
      <c r="CL88" s="4"/>
      <c r="CM88" s="4"/>
      <c r="CN88" s="4"/>
      <c r="CO88" s="4"/>
      <c r="CP88" s="81"/>
      <c r="CQ88" s="81"/>
      <c r="CR88" s="81"/>
      <c r="CS88" s="82"/>
      <c r="CT88" s="40"/>
      <c r="CU88" s="40"/>
      <c r="CV88" s="40"/>
      <c r="CW88" s="40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</row>
    <row r="89" spans="2:150" s="1" customFormat="1" ht="15.75" customHeight="1">
      <c r="B89" s="501">
        <f>IF(Ergebniseingabe!B83="","",Ergebniseingabe!B83)</f>
      </c>
      <c r="C89" s="501"/>
      <c r="D89" s="501"/>
      <c r="E89" s="501"/>
      <c r="F89" s="501">
        <f>IF(Ergebniseingabe!F83="","",Ergebniseingabe!F83)</f>
      </c>
      <c r="G89" s="501"/>
      <c r="H89" s="501"/>
      <c r="J89" s="162">
        <f>Ergebniseingabe!J83</f>
      </c>
      <c r="K89" s="158"/>
      <c r="L89" s="208" t="str">
        <f>Ergebniseingabe!L83</f>
        <v>B4</v>
      </c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161">
        <f>Ergebniseingabe!AG83</f>
      </c>
      <c r="AH89" s="161"/>
      <c r="AI89" s="246"/>
      <c r="AJ89" s="177">
        <f>Ergebniseingabe!AJ83</f>
      </c>
      <c r="AK89" s="178"/>
      <c r="AL89" s="179"/>
      <c r="AM89" s="177">
        <f>Ergebniseingabe!AM83</f>
      </c>
      <c r="AN89" s="178"/>
      <c r="AO89" s="179"/>
      <c r="AP89" s="171"/>
      <c r="AQ89" s="172"/>
      <c r="AR89" s="173"/>
      <c r="AS89" s="160">
        <f>Ergebniseingabe!AS83</f>
      </c>
      <c r="AT89" s="161"/>
      <c r="AU89" s="161"/>
      <c r="AV89" s="161">
        <f>Ergebniseingabe!AV83</f>
      </c>
      <c r="AW89" s="161"/>
      <c r="AX89" s="246"/>
      <c r="AY89" s="177">
        <f>Ergebniseingabe!AY83</f>
      </c>
      <c r="AZ89" s="178"/>
      <c r="BA89" s="179"/>
      <c r="BB89" s="177">
        <f>Ergebniseingabe!BB83</f>
      </c>
      <c r="BC89" s="178"/>
      <c r="BD89" s="179"/>
      <c r="BE89" s="177">
        <f>Ergebniseingabe!BE83</f>
      </c>
      <c r="BF89" s="178"/>
      <c r="BG89" s="179"/>
      <c r="BH89" s="240">
        <f>Ergebniseingabe!BH83</f>
      </c>
      <c r="BI89" s="298"/>
      <c r="BJ89" s="79">
        <f>Ergebniseingabe!BJ83</f>
      </c>
      <c r="BK89" s="299">
        <f>Ergebniseingabe!BK83</f>
      </c>
      <c r="BL89" s="300"/>
      <c r="BM89" s="281">
        <f>Ergebniseingabe!BM83</f>
      </c>
      <c r="BN89" s="281"/>
      <c r="BO89" s="282"/>
      <c r="BP89" s="240">
        <f>Ergebniseingabe!BP83</f>
      </c>
      <c r="BQ89" s="240"/>
      <c r="BR89" s="285"/>
      <c r="CE89" s="6"/>
      <c r="CF89" s="6"/>
      <c r="CG89" s="5"/>
      <c r="CH89" s="4"/>
      <c r="CI89" s="4"/>
      <c r="CJ89" s="4"/>
      <c r="CK89" s="4"/>
      <c r="CL89" s="4"/>
      <c r="CM89" s="4"/>
      <c r="CN89" s="4"/>
      <c r="CO89" s="4"/>
      <c r="CP89" s="81"/>
      <c r="CQ89" s="81"/>
      <c r="CR89" s="81"/>
      <c r="CS89" s="82"/>
      <c r="CT89" s="40"/>
      <c r="CU89" s="40"/>
      <c r="CV89" s="40"/>
      <c r="CW89" s="40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</row>
    <row r="90" spans="2:150" s="1" customFormat="1" ht="15.75" customHeight="1" thickBot="1">
      <c r="B90" s="501">
        <f>IF(Ergebniseingabe!B84="","",Ergebniseingabe!B84)</f>
      </c>
      <c r="C90" s="501"/>
      <c r="D90" s="501"/>
      <c r="E90" s="501"/>
      <c r="F90" s="501">
        <f>IF(Ergebniseingabe!F84="","",Ergebniseingabe!F84)</f>
      </c>
      <c r="G90" s="501"/>
      <c r="H90" s="501"/>
      <c r="J90" s="212">
        <f>Ergebniseingabe!J84</f>
      </c>
      <c r="K90" s="213"/>
      <c r="L90" s="206" t="str">
        <f>Ergebniseingabe!L84</f>
        <v>B5</v>
      </c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44">
        <f>Ergebniseingabe!AG84</f>
      </c>
      <c r="AH90" s="244"/>
      <c r="AI90" s="245"/>
      <c r="AJ90" s="181">
        <f>Ergebniseingabe!AJ84</f>
      </c>
      <c r="AK90" s="182"/>
      <c r="AL90" s="183"/>
      <c r="AM90" s="181">
        <f>Ergebniseingabe!AM84</f>
      </c>
      <c r="AN90" s="182"/>
      <c r="AO90" s="183"/>
      <c r="AP90" s="181">
        <f>Ergebniseingabe!AP84</f>
      </c>
      <c r="AQ90" s="182"/>
      <c r="AR90" s="183"/>
      <c r="AS90" s="252"/>
      <c r="AT90" s="253"/>
      <c r="AU90" s="253"/>
      <c r="AV90" s="244">
        <f>Ergebniseingabe!AV84</f>
      </c>
      <c r="AW90" s="244"/>
      <c r="AX90" s="245"/>
      <c r="AY90" s="181">
        <f>Ergebniseingabe!AY84</f>
      </c>
      <c r="AZ90" s="182"/>
      <c r="BA90" s="183"/>
      <c r="BB90" s="181">
        <f>Ergebniseingabe!BB84</f>
      </c>
      <c r="BC90" s="182"/>
      <c r="BD90" s="183"/>
      <c r="BE90" s="181">
        <f>Ergebniseingabe!BE84</f>
      </c>
      <c r="BF90" s="182"/>
      <c r="BG90" s="183"/>
      <c r="BH90" s="241">
        <f>Ergebniseingabe!BH84</f>
      </c>
      <c r="BI90" s="283"/>
      <c r="BJ90" s="80">
        <f>Ergebniseingabe!BJ84</f>
      </c>
      <c r="BK90" s="296">
        <f>Ergebniseingabe!BK84</f>
      </c>
      <c r="BL90" s="297"/>
      <c r="BM90" s="312">
        <f>Ergebniseingabe!BM84</f>
      </c>
      <c r="BN90" s="312"/>
      <c r="BO90" s="313"/>
      <c r="BP90" s="241">
        <f>Ergebniseingabe!BP84</f>
      </c>
      <c r="BQ90" s="241"/>
      <c r="BR90" s="280"/>
      <c r="CE90" s="6"/>
      <c r="CF90" s="6"/>
      <c r="CG90" s="5"/>
      <c r="CH90" s="4"/>
      <c r="CI90" s="4"/>
      <c r="CJ90" s="4"/>
      <c r="CK90" s="4"/>
      <c r="CL90" s="4"/>
      <c r="CM90" s="4"/>
      <c r="CN90" s="4"/>
      <c r="CO90" s="4"/>
      <c r="CP90" s="81"/>
      <c r="CQ90" s="81"/>
      <c r="CR90" s="81"/>
      <c r="CS90" s="82"/>
      <c r="CT90" s="40"/>
      <c r="CU90" s="40"/>
      <c r="CV90" s="40"/>
      <c r="CW90" s="40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</row>
    <row r="91" spans="2:150" s="1" customFormat="1" ht="15.75" customHeight="1" thickBot="1">
      <c r="B91" s="126"/>
      <c r="C91" s="126"/>
      <c r="D91" s="126"/>
      <c r="E91" s="126"/>
      <c r="F91" s="126"/>
      <c r="G91" s="126"/>
      <c r="H91" s="126"/>
      <c r="J91" s="118"/>
      <c r="K91" s="118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48"/>
      <c r="BL91" s="48"/>
      <c r="BM91" s="122"/>
      <c r="BN91" s="122"/>
      <c r="BO91" s="122"/>
      <c r="BP91" s="121"/>
      <c r="BQ91" s="121"/>
      <c r="BR91" s="121"/>
      <c r="CE91" s="6"/>
      <c r="CF91" s="6"/>
      <c r="CG91" s="5"/>
      <c r="CH91" s="4"/>
      <c r="CI91" s="4"/>
      <c r="CJ91" s="4"/>
      <c r="CK91" s="4"/>
      <c r="CL91" s="4"/>
      <c r="CM91" s="4"/>
      <c r="CN91" s="4"/>
      <c r="CO91" s="4"/>
      <c r="CP91" s="81"/>
      <c r="CQ91" s="81"/>
      <c r="CR91" s="81"/>
      <c r="CS91" s="82"/>
      <c r="CT91" s="40"/>
      <c r="CU91" s="40"/>
      <c r="CV91" s="40"/>
      <c r="CW91" s="40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</row>
    <row r="92" spans="2:150" s="1" customFormat="1" ht="15.75" customHeight="1">
      <c r="B92" s="126"/>
      <c r="C92" s="126"/>
      <c r="D92" s="126"/>
      <c r="E92" s="126"/>
      <c r="F92" s="126"/>
      <c r="G92" s="126"/>
      <c r="H92" s="126"/>
      <c r="J92" s="118"/>
      <c r="K92" s="118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479" t="str">
        <f>L100</f>
        <v>C1</v>
      </c>
      <c r="AH92" s="271"/>
      <c r="AI92" s="271"/>
      <c r="AJ92" s="271" t="str">
        <f>L101</f>
        <v>C2</v>
      </c>
      <c r="AK92" s="271"/>
      <c r="AL92" s="271"/>
      <c r="AM92" s="271" t="str">
        <f>L102</f>
        <v>C3</v>
      </c>
      <c r="AN92" s="271"/>
      <c r="AO92" s="271"/>
      <c r="AP92" s="271" t="str">
        <f>L103</f>
        <v>C4</v>
      </c>
      <c r="AQ92" s="271"/>
      <c r="AR92" s="271"/>
      <c r="AS92" s="271" t="str">
        <f>L104</f>
        <v>C5</v>
      </c>
      <c r="AT92" s="271"/>
      <c r="AU92" s="482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48"/>
      <c r="BL92" s="48"/>
      <c r="BM92" s="122"/>
      <c r="BN92" s="122"/>
      <c r="BO92" s="122"/>
      <c r="BP92" s="121"/>
      <c r="BQ92" s="121"/>
      <c r="BR92" s="121"/>
      <c r="CE92" s="6"/>
      <c r="CF92" s="6"/>
      <c r="CG92" s="5"/>
      <c r="CH92" s="4"/>
      <c r="CI92" s="4"/>
      <c r="CJ92" s="4"/>
      <c r="CK92" s="4"/>
      <c r="CL92" s="4"/>
      <c r="CM92" s="4"/>
      <c r="CN92" s="4"/>
      <c r="CO92" s="4"/>
      <c r="CP92" s="81"/>
      <c r="CQ92" s="81"/>
      <c r="CR92" s="81"/>
      <c r="CS92" s="82"/>
      <c r="CT92" s="40"/>
      <c r="CU92" s="40"/>
      <c r="CV92" s="40"/>
      <c r="CW92" s="40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</row>
    <row r="93" spans="2:150" s="1" customFormat="1" ht="15.75" customHeight="1">
      <c r="B93" s="126"/>
      <c r="C93" s="126"/>
      <c r="D93" s="126"/>
      <c r="E93" s="126"/>
      <c r="F93" s="126"/>
      <c r="G93" s="126"/>
      <c r="H93" s="126"/>
      <c r="J93" s="118"/>
      <c r="K93" s="118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480"/>
      <c r="AH93" s="272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483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48"/>
      <c r="BL93" s="48"/>
      <c r="BM93" s="122"/>
      <c r="BN93" s="122"/>
      <c r="BO93" s="122"/>
      <c r="BP93" s="121"/>
      <c r="BQ93" s="121"/>
      <c r="BR93" s="121"/>
      <c r="CE93" s="6"/>
      <c r="CF93" s="6"/>
      <c r="CG93" s="5"/>
      <c r="CH93" s="4"/>
      <c r="CI93" s="4"/>
      <c r="CJ93" s="4"/>
      <c r="CK93" s="4"/>
      <c r="CL93" s="4"/>
      <c r="CM93" s="4"/>
      <c r="CN93" s="4"/>
      <c r="CO93" s="4"/>
      <c r="CP93" s="81"/>
      <c r="CQ93" s="81"/>
      <c r="CR93" s="81"/>
      <c r="CS93" s="82"/>
      <c r="CT93" s="40"/>
      <c r="CU93" s="40"/>
      <c r="CV93" s="40"/>
      <c r="CW93" s="40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</row>
    <row r="94" spans="2:150" s="1" customFormat="1" ht="15.75" customHeight="1">
      <c r="B94" s="126"/>
      <c r="C94" s="126"/>
      <c r="D94" s="126"/>
      <c r="E94" s="126"/>
      <c r="F94" s="126"/>
      <c r="G94" s="126"/>
      <c r="H94" s="126"/>
      <c r="J94" s="118"/>
      <c r="K94" s="118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480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483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48"/>
      <c r="BL94" s="48"/>
      <c r="BM94" s="122"/>
      <c r="BN94" s="122"/>
      <c r="BO94" s="122"/>
      <c r="BP94" s="121"/>
      <c r="BQ94" s="121"/>
      <c r="BR94" s="121"/>
      <c r="CE94" s="6"/>
      <c r="CF94" s="6"/>
      <c r="CG94" s="5"/>
      <c r="CH94" s="4"/>
      <c r="CI94" s="4"/>
      <c r="CJ94" s="4"/>
      <c r="CK94" s="4"/>
      <c r="CL94" s="4"/>
      <c r="CM94" s="4"/>
      <c r="CN94" s="4"/>
      <c r="CO94" s="4"/>
      <c r="CP94" s="81"/>
      <c r="CQ94" s="81"/>
      <c r="CR94" s="81"/>
      <c r="CS94" s="82"/>
      <c r="CT94" s="40"/>
      <c r="CU94" s="40"/>
      <c r="CV94" s="40"/>
      <c r="CW94" s="40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</row>
    <row r="95" spans="2:150" s="1" customFormat="1" ht="15.75" customHeight="1">
      <c r="B95" s="126"/>
      <c r="C95" s="126"/>
      <c r="D95" s="126"/>
      <c r="E95" s="126"/>
      <c r="F95" s="126"/>
      <c r="G95" s="126"/>
      <c r="H95" s="126"/>
      <c r="J95" s="118"/>
      <c r="K95" s="118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480"/>
      <c r="AH95" s="272"/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483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48"/>
      <c r="BL95" s="48"/>
      <c r="BM95" s="122"/>
      <c r="BN95" s="122"/>
      <c r="BO95" s="122"/>
      <c r="BP95" s="121"/>
      <c r="BQ95" s="121"/>
      <c r="BR95" s="121"/>
      <c r="CE95" s="6"/>
      <c r="CF95" s="6"/>
      <c r="CG95" s="5"/>
      <c r="CH95" s="4"/>
      <c r="CI95" s="4"/>
      <c r="CJ95" s="4"/>
      <c r="CK95" s="4"/>
      <c r="CL95" s="4"/>
      <c r="CM95" s="4"/>
      <c r="CN95" s="4"/>
      <c r="CO95" s="4"/>
      <c r="CP95" s="81"/>
      <c r="CQ95" s="81"/>
      <c r="CR95" s="81"/>
      <c r="CS95" s="82"/>
      <c r="CT95" s="40"/>
      <c r="CU95" s="40"/>
      <c r="CV95" s="40"/>
      <c r="CW95" s="40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</row>
    <row r="96" spans="2:150" s="1" customFormat="1" ht="15.75" customHeight="1">
      <c r="B96" s="126"/>
      <c r="C96" s="126"/>
      <c r="D96" s="126"/>
      <c r="E96" s="126"/>
      <c r="F96" s="126"/>
      <c r="G96" s="126"/>
      <c r="H96" s="126"/>
      <c r="J96" s="118"/>
      <c r="K96" s="118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480"/>
      <c r="AH96" s="272"/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483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48"/>
      <c r="BL96" s="48"/>
      <c r="BM96" s="122"/>
      <c r="BN96" s="122"/>
      <c r="BO96" s="122"/>
      <c r="BP96" s="121"/>
      <c r="BQ96" s="121"/>
      <c r="BR96" s="121"/>
      <c r="CE96" s="6"/>
      <c r="CF96" s="6"/>
      <c r="CG96" s="5"/>
      <c r="CH96" s="4"/>
      <c r="CI96" s="4"/>
      <c r="CJ96" s="4"/>
      <c r="CK96" s="4"/>
      <c r="CL96" s="4"/>
      <c r="CM96" s="4"/>
      <c r="CN96" s="4"/>
      <c r="CO96" s="4"/>
      <c r="CP96" s="81"/>
      <c r="CQ96" s="81"/>
      <c r="CR96" s="81"/>
      <c r="CS96" s="82"/>
      <c r="CT96" s="40"/>
      <c r="CU96" s="40"/>
      <c r="CV96" s="40"/>
      <c r="CW96" s="40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</row>
    <row r="97" spans="2:150" s="1" customFormat="1" ht="15.75" customHeight="1">
      <c r="B97" s="126"/>
      <c r="C97" s="126"/>
      <c r="D97" s="126"/>
      <c r="E97" s="126"/>
      <c r="F97" s="126"/>
      <c r="G97" s="126"/>
      <c r="H97" s="126"/>
      <c r="J97" s="118"/>
      <c r="K97" s="118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480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483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48"/>
      <c r="BL97" s="48"/>
      <c r="BM97" s="122"/>
      <c r="BN97" s="122"/>
      <c r="BO97" s="122"/>
      <c r="BP97" s="121"/>
      <c r="BQ97" s="121"/>
      <c r="BR97" s="121"/>
      <c r="CE97" s="6"/>
      <c r="CF97" s="6"/>
      <c r="CG97" s="5"/>
      <c r="CH97" s="4"/>
      <c r="CI97" s="4"/>
      <c r="CJ97" s="4"/>
      <c r="CK97" s="4"/>
      <c r="CL97" s="4"/>
      <c r="CM97" s="4"/>
      <c r="CN97" s="4"/>
      <c r="CO97" s="4"/>
      <c r="CP97" s="81"/>
      <c r="CQ97" s="81"/>
      <c r="CR97" s="81"/>
      <c r="CS97" s="82"/>
      <c r="CT97" s="40"/>
      <c r="CU97" s="40"/>
      <c r="CV97" s="40"/>
      <c r="CW97" s="40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</row>
    <row r="98" spans="33:150" s="1" customFormat="1" ht="15.75" customHeight="1" thickBot="1">
      <c r="AG98" s="480"/>
      <c r="AH98" s="272"/>
      <c r="AI98" s="272"/>
      <c r="AJ98" s="272"/>
      <c r="AK98" s="272"/>
      <c r="AL98" s="272"/>
      <c r="AM98" s="272"/>
      <c r="AN98" s="272"/>
      <c r="AO98" s="272"/>
      <c r="AP98" s="272"/>
      <c r="AQ98" s="272"/>
      <c r="AR98" s="272"/>
      <c r="AS98" s="272"/>
      <c r="AT98" s="272"/>
      <c r="AU98" s="483"/>
      <c r="CE98" s="6"/>
      <c r="CF98" s="6"/>
      <c r="CG98" s="5"/>
      <c r="CH98" s="4"/>
      <c r="CI98" s="4"/>
      <c r="CJ98" s="4"/>
      <c r="CK98" s="4"/>
      <c r="CL98" s="4"/>
      <c r="CM98" s="4"/>
      <c r="CN98" s="4"/>
      <c r="CO98" s="4"/>
      <c r="CP98" s="81"/>
      <c r="CQ98" s="81"/>
      <c r="CR98" s="81"/>
      <c r="CS98" s="82"/>
      <c r="CT98" s="40"/>
      <c r="CU98" s="40"/>
      <c r="CV98" s="40"/>
      <c r="CW98" s="40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</row>
    <row r="99" spans="10:150" s="1" customFormat="1" ht="15.75" customHeight="1" thickBot="1">
      <c r="J99" s="314" t="str">
        <f>Ergebniseingabe!J93</f>
        <v>Gruppe C</v>
      </c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481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484"/>
      <c r="AV99" s="267" t="s">
        <v>38</v>
      </c>
      <c r="AW99" s="267"/>
      <c r="AX99" s="268"/>
      <c r="AY99" s="311" t="s">
        <v>39</v>
      </c>
      <c r="AZ99" s="267"/>
      <c r="BA99" s="268"/>
      <c r="BB99" s="311" t="s">
        <v>40</v>
      </c>
      <c r="BC99" s="267"/>
      <c r="BD99" s="268"/>
      <c r="BE99" s="311" t="s">
        <v>41</v>
      </c>
      <c r="BF99" s="267"/>
      <c r="BG99" s="268"/>
      <c r="BH99" s="302" t="s">
        <v>42</v>
      </c>
      <c r="BI99" s="302"/>
      <c r="BJ99" s="302"/>
      <c r="BK99" s="302"/>
      <c r="BL99" s="302"/>
      <c r="BM99" s="302" t="s">
        <v>43</v>
      </c>
      <c r="BN99" s="302"/>
      <c r="BO99" s="311"/>
      <c r="BP99" s="302" t="s">
        <v>44</v>
      </c>
      <c r="BQ99" s="302"/>
      <c r="BR99" s="415"/>
      <c r="CE99" s="6"/>
      <c r="CF99" s="6"/>
      <c r="CG99" s="5"/>
      <c r="CH99" s="4"/>
      <c r="CI99" s="4"/>
      <c r="CJ99" s="4"/>
      <c r="CK99" s="4"/>
      <c r="CL99" s="4"/>
      <c r="CM99" s="4"/>
      <c r="CN99" s="4"/>
      <c r="CO99" s="4"/>
      <c r="CP99" s="81"/>
      <c r="CQ99" s="81"/>
      <c r="CR99" s="81"/>
      <c r="CS99" s="82"/>
      <c r="CT99" s="40"/>
      <c r="CU99" s="40"/>
      <c r="CV99" s="40"/>
      <c r="CW99" s="40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</row>
    <row r="100" spans="2:150" s="1" customFormat="1" ht="15.75" customHeight="1">
      <c r="B100" s="501">
        <f>IF(Ergebniseingabe!B94="","",Ergebniseingabe!B94)</f>
      </c>
      <c r="C100" s="501"/>
      <c r="D100" s="501"/>
      <c r="E100" s="501"/>
      <c r="F100" s="501">
        <f>IF(Ergebniseingabe!F94="","",Ergebniseingabe!F94)</f>
      </c>
      <c r="G100" s="501"/>
      <c r="H100" s="501"/>
      <c r="J100" s="156">
        <f>Ergebniseingabe!J94</f>
      </c>
      <c r="K100" s="180"/>
      <c r="L100" s="159" t="str">
        <f>Ergebniseingabe!L94</f>
        <v>C1</v>
      </c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401"/>
      <c r="AH100" s="401"/>
      <c r="AI100" s="402"/>
      <c r="AJ100" s="174">
        <f>Ergebniseingabe!AJ94</f>
      </c>
      <c r="AK100" s="175"/>
      <c r="AL100" s="176"/>
      <c r="AM100" s="174">
        <f>Ergebniseingabe!AM94</f>
      </c>
      <c r="AN100" s="175"/>
      <c r="AO100" s="176"/>
      <c r="AP100" s="174">
        <f>Ergebniseingabe!AP94</f>
      </c>
      <c r="AQ100" s="175"/>
      <c r="AR100" s="176"/>
      <c r="AS100" s="169">
        <f>Ergebniseingabe!AS94</f>
      </c>
      <c r="AT100" s="170"/>
      <c r="AU100" s="170"/>
      <c r="AV100" s="170">
        <f>Ergebniseingabe!AV94</f>
      </c>
      <c r="AW100" s="170"/>
      <c r="AX100" s="515"/>
      <c r="AY100" s="174">
        <f>Ergebniseingabe!AY94</f>
      </c>
      <c r="AZ100" s="175"/>
      <c r="BA100" s="176"/>
      <c r="BB100" s="174">
        <f>Ergebniseingabe!BB94</f>
      </c>
      <c r="BC100" s="175"/>
      <c r="BD100" s="176"/>
      <c r="BE100" s="174">
        <f>Ergebniseingabe!BE94</f>
      </c>
      <c r="BF100" s="175"/>
      <c r="BG100" s="176"/>
      <c r="BH100" s="309">
        <f>Ergebniseingabe!BH94</f>
      </c>
      <c r="BI100" s="310"/>
      <c r="BJ100" s="76">
        <f>Ergebniseingabe!BJ94</f>
      </c>
      <c r="BK100" s="520">
        <f>Ergebniseingabe!BK94</f>
      </c>
      <c r="BL100" s="309"/>
      <c r="BM100" s="293">
        <f>Ergebniseingabe!BM94</f>
      </c>
      <c r="BN100" s="293"/>
      <c r="BO100" s="294"/>
      <c r="BP100" s="309">
        <f>Ergebniseingabe!BP94</f>
      </c>
      <c r="BQ100" s="309"/>
      <c r="BR100" s="438"/>
      <c r="CE100" s="6"/>
      <c r="CF100" s="6"/>
      <c r="CG100" s="5"/>
      <c r="CH100" s="4"/>
      <c r="CI100" s="4"/>
      <c r="CJ100" s="4"/>
      <c r="CK100" s="4"/>
      <c r="CL100" s="4"/>
      <c r="CM100" s="4"/>
      <c r="CN100" s="4"/>
      <c r="CO100" s="4"/>
      <c r="CP100" s="81"/>
      <c r="CQ100" s="81"/>
      <c r="CR100" s="81"/>
      <c r="CS100" s="82"/>
      <c r="CT100" s="40"/>
      <c r="CU100" s="40"/>
      <c r="CV100" s="40"/>
      <c r="CW100" s="40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</row>
    <row r="101" spans="2:150" s="1" customFormat="1" ht="15.75" customHeight="1">
      <c r="B101" s="501">
        <f>IF(Ergebniseingabe!B95="","",Ergebniseingabe!B95)</f>
      </c>
      <c r="C101" s="501"/>
      <c r="D101" s="501"/>
      <c r="E101" s="501"/>
      <c r="F101" s="501">
        <f>IF(Ergebniseingabe!F95="","",Ergebniseingabe!F95)</f>
      </c>
      <c r="G101" s="501"/>
      <c r="H101" s="501"/>
      <c r="J101" s="162">
        <f>Ergebniseingabe!J95</f>
      </c>
      <c r="K101" s="158"/>
      <c r="L101" s="208" t="str">
        <f>Ergebniseingabe!L95</f>
        <v>C2</v>
      </c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161">
        <f>Ergebniseingabe!AG95</f>
      </c>
      <c r="AH101" s="161"/>
      <c r="AI101" s="246"/>
      <c r="AJ101" s="171"/>
      <c r="AK101" s="172"/>
      <c r="AL101" s="173"/>
      <c r="AM101" s="177">
        <f>Ergebniseingabe!AM95</f>
      </c>
      <c r="AN101" s="178"/>
      <c r="AO101" s="179"/>
      <c r="AP101" s="177">
        <f>Ergebniseingabe!AP95</f>
      </c>
      <c r="AQ101" s="178"/>
      <c r="AR101" s="179"/>
      <c r="AS101" s="160">
        <f>Ergebniseingabe!AS95</f>
      </c>
      <c r="AT101" s="161"/>
      <c r="AU101" s="161"/>
      <c r="AV101" s="161">
        <f>Ergebniseingabe!AV95</f>
      </c>
      <c r="AW101" s="161"/>
      <c r="AX101" s="246"/>
      <c r="AY101" s="177">
        <f>Ergebniseingabe!AY95</f>
      </c>
      <c r="AZ101" s="178"/>
      <c r="BA101" s="179"/>
      <c r="BB101" s="177">
        <f>Ergebniseingabe!BB95</f>
      </c>
      <c r="BC101" s="178"/>
      <c r="BD101" s="179"/>
      <c r="BE101" s="177">
        <f>Ergebniseingabe!BE95</f>
      </c>
      <c r="BF101" s="178"/>
      <c r="BG101" s="179"/>
      <c r="BH101" s="240">
        <f>Ergebniseingabe!BH95</f>
      </c>
      <c r="BI101" s="298"/>
      <c r="BJ101" s="79">
        <f>Ergebniseingabe!BJ95</f>
      </c>
      <c r="BK101" s="295">
        <f>Ergebniseingabe!BK95</f>
      </c>
      <c r="BL101" s="240"/>
      <c r="BM101" s="281">
        <f>Ergebniseingabe!BM95</f>
      </c>
      <c r="BN101" s="281"/>
      <c r="BO101" s="282"/>
      <c r="BP101" s="240">
        <f>Ergebniseingabe!BP95</f>
      </c>
      <c r="BQ101" s="240"/>
      <c r="BR101" s="285"/>
      <c r="CE101" s="6"/>
      <c r="CF101" s="6"/>
      <c r="CG101" s="5"/>
      <c r="CH101" s="4"/>
      <c r="CI101" s="4"/>
      <c r="CJ101" s="4"/>
      <c r="CK101" s="4"/>
      <c r="CL101" s="4"/>
      <c r="CM101" s="4"/>
      <c r="CN101" s="4"/>
      <c r="CO101" s="4"/>
      <c r="CP101" s="81"/>
      <c r="CQ101" s="81"/>
      <c r="CR101" s="81"/>
      <c r="CS101" s="82"/>
      <c r="CT101" s="40"/>
      <c r="CU101" s="40"/>
      <c r="CV101" s="40"/>
      <c r="CW101" s="40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</row>
    <row r="102" spans="2:150" s="1" customFormat="1" ht="15.75" customHeight="1">
      <c r="B102" s="501">
        <f>IF(Ergebniseingabe!B96="","",Ergebniseingabe!B96)</f>
      </c>
      <c r="C102" s="501"/>
      <c r="D102" s="501"/>
      <c r="E102" s="501"/>
      <c r="F102" s="501">
        <f>IF(Ergebniseingabe!F96="","",Ergebniseingabe!F96)</f>
      </c>
      <c r="G102" s="501"/>
      <c r="H102" s="501"/>
      <c r="J102" s="162">
        <f>Ergebniseingabe!J96</f>
      </c>
      <c r="K102" s="158"/>
      <c r="L102" s="208" t="str">
        <f>Ergebniseingabe!L96</f>
        <v>C3</v>
      </c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161">
        <f>Ergebniseingabe!AG96</f>
      </c>
      <c r="AH102" s="161"/>
      <c r="AI102" s="246"/>
      <c r="AJ102" s="177">
        <f>Ergebniseingabe!AJ96</f>
      </c>
      <c r="AK102" s="178"/>
      <c r="AL102" s="179"/>
      <c r="AM102" s="171"/>
      <c r="AN102" s="172"/>
      <c r="AO102" s="173"/>
      <c r="AP102" s="177">
        <f>Ergebniseingabe!AP96</f>
      </c>
      <c r="AQ102" s="178"/>
      <c r="AR102" s="179"/>
      <c r="AS102" s="160">
        <f>Ergebniseingabe!AS96</f>
      </c>
      <c r="AT102" s="161"/>
      <c r="AU102" s="161"/>
      <c r="AV102" s="161">
        <f>Ergebniseingabe!AV96</f>
      </c>
      <c r="AW102" s="161"/>
      <c r="AX102" s="246"/>
      <c r="AY102" s="177">
        <f>Ergebniseingabe!AY96</f>
      </c>
      <c r="AZ102" s="178"/>
      <c r="BA102" s="179"/>
      <c r="BB102" s="177">
        <f>Ergebniseingabe!BB96</f>
      </c>
      <c r="BC102" s="178"/>
      <c r="BD102" s="179"/>
      <c r="BE102" s="177">
        <f>Ergebniseingabe!BE96</f>
      </c>
      <c r="BF102" s="178"/>
      <c r="BG102" s="179"/>
      <c r="BH102" s="240">
        <f>Ergebniseingabe!BH96</f>
      </c>
      <c r="BI102" s="298"/>
      <c r="BJ102" s="79">
        <f>Ergebniseingabe!BJ96</f>
      </c>
      <c r="BK102" s="295">
        <f>Ergebniseingabe!BK96</f>
      </c>
      <c r="BL102" s="240"/>
      <c r="BM102" s="281">
        <f>Ergebniseingabe!BM96</f>
      </c>
      <c r="BN102" s="281"/>
      <c r="BO102" s="282"/>
      <c r="BP102" s="240">
        <f>Ergebniseingabe!BP96</f>
      </c>
      <c r="BQ102" s="240"/>
      <c r="BR102" s="285"/>
      <c r="CE102" s="6"/>
      <c r="CF102" s="6"/>
      <c r="CG102" s="5"/>
      <c r="CH102" s="4"/>
      <c r="CI102" s="4"/>
      <c r="CJ102" s="4"/>
      <c r="CK102" s="4"/>
      <c r="CL102" s="4"/>
      <c r="CM102" s="4"/>
      <c r="CN102" s="4"/>
      <c r="CO102" s="4"/>
      <c r="CP102" s="81"/>
      <c r="CQ102" s="81"/>
      <c r="CR102" s="81"/>
      <c r="CS102" s="82"/>
      <c r="CT102" s="40"/>
      <c r="CU102" s="40"/>
      <c r="CV102" s="40"/>
      <c r="CW102" s="40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</row>
    <row r="103" spans="2:150" s="1" customFormat="1" ht="15.75" customHeight="1">
      <c r="B103" s="501">
        <f>IF(Ergebniseingabe!B97="","",Ergebniseingabe!B97)</f>
      </c>
      <c r="C103" s="501"/>
      <c r="D103" s="501"/>
      <c r="E103" s="501"/>
      <c r="F103" s="501">
        <f>IF(Ergebniseingabe!F97="","",Ergebniseingabe!F97)</f>
      </c>
      <c r="G103" s="501"/>
      <c r="H103" s="501"/>
      <c r="J103" s="162">
        <f>Ergebniseingabe!J97</f>
      </c>
      <c r="K103" s="158"/>
      <c r="L103" s="208" t="str">
        <f>Ergebniseingabe!L97</f>
        <v>C4</v>
      </c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161">
        <f>Ergebniseingabe!AG97</f>
      </c>
      <c r="AH103" s="161"/>
      <c r="AI103" s="246"/>
      <c r="AJ103" s="177">
        <f>Ergebniseingabe!AJ97</f>
      </c>
      <c r="AK103" s="178"/>
      <c r="AL103" s="179"/>
      <c r="AM103" s="177">
        <f>Ergebniseingabe!AM97</f>
      </c>
      <c r="AN103" s="178"/>
      <c r="AO103" s="179"/>
      <c r="AP103" s="171"/>
      <c r="AQ103" s="172"/>
      <c r="AR103" s="173"/>
      <c r="AS103" s="160">
        <f>Ergebniseingabe!AS97</f>
      </c>
      <c r="AT103" s="161"/>
      <c r="AU103" s="161"/>
      <c r="AV103" s="161">
        <f>Ergebniseingabe!AV97</f>
      </c>
      <c r="AW103" s="161"/>
      <c r="AX103" s="246"/>
      <c r="AY103" s="177">
        <f>Ergebniseingabe!AY97</f>
      </c>
      <c r="AZ103" s="178"/>
      <c r="BA103" s="179"/>
      <c r="BB103" s="177">
        <f>Ergebniseingabe!BB97</f>
      </c>
      <c r="BC103" s="178"/>
      <c r="BD103" s="179"/>
      <c r="BE103" s="177">
        <f>Ergebniseingabe!BE97</f>
      </c>
      <c r="BF103" s="178"/>
      <c r="BG103" s="179"/>
      <c r="BH103" s="240">
        <f>Ergebniseingabe!BH97</f>
      </c>
      <c r="BI103" s="298"/>
      <c r="BJ103" s="79">
        <f>Ergebniseingabe!BJ97</f>
      </c>
      <c r="BK103" s="295">
        <f>Ergebniseingabe!BK97</f>
      </c>
      <c r="BL103" s="240"/>
      <c r="BM103" s="281">
        <f>Ergebniseingabe!BM97</f>
      </c>
      <c r="BN103" s="281"/>
      <c r="BO103" s="282"/>
      <c r="BP103" s="240">
        <f>Ergebniseingabe!BP97</f>
      </c>
      <c r="BQ103" s="240"/>
      <c r="BR103" s="285"/>
      <c r="CE103" s="6"/>
      <c r="CF103" s="6"/>
      <c r="CG103" s="5"/>
      <c r="CH103" s="4"/>
      <c r="CI103" s="4"/>
      <c r="CJ103" s="4"/>
      <c r="CK103" s="4"/>
      <c r="CL103" s="4"/>
      <c r="CM103" s="4"/>
      <c r="CN103" s="4"/>
      <c r="CO103" s="4"/>
      <c r="CP103" s="81"/>
      <c r="CQ103" s="81"/>
      <c r="CR103" s="81"/>
      <c r="CS103" s="82"/>
      <c r="CT103" s="40"/>
      <c r="CU103" s="40"/>
      <c r="CV103" s="40"/>
      <c r="CW103" s="40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</row>
    <row r="104" spans="2:150" s="1" customFormat="1" ht="15.75" customHeight="1" thickBot="1">
      <c r="B104" s="501">
        <f>IF(Ergebniseingabe!B98="","",Ergebniseingabe!B98)</f>
      </c>
      <c r="C104" s="501"/>
      <c r="D104" s="501"/>
      <c r="E104" s="501"/>
      <c r="F104" s="501">
        <f>IF(Ergebniseingabe!F98="","",Ergebniseingabe!F98)</f>
      </c>
      <c r="G104" s="501"/>
      <c r="H104" s="501"/>
      <c r="J104" s="212">
        <f>Ergebniseingabe!J98</f>
      </c>
      <c r="K104" s="213"/>
      <c r="L104" s="206" t="str">
        <f>Ergebniseingabe!L98</f>
        <v>C5</v>
      </c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44">
        <f>Ergebniseingabe!AG98</f>
      </c>
      <c r="AH104" s="244"/>
      <c r="AI104" s="245"/>
      <c r="AJ104" s="181">
        <f>Ergebniseingabe!AJ98</f>
      </c>
      <c r="AK104" s="182"/>
      <c r="AL104" s="183"/>
      <c r="AM104" s="181">
        <f>Ergebniseingabe!AM98</f>
      </c>
      <c r="AN104" s="182"/>
      <c r="AO104" s="183"/>
      <c r="AP104" s="181">
        <f>Ergebniseingabe!AP98</f>
      </c>
      <c r="AQ104" s="182"/>
      <c r="AR104" s="183"/>
      <c r="AS104" s="252"/>
      <c r="AT104" s="253"/>
      <c r="AU104" s="253"/>
      <c r="AV104" s="244">
        <f>Ergebniseingabe!AV98</f>
      </c>
      <c r="AW104" s="244"/>
      <c r="AX104" s="245"/>
      <c r="AY104" s="181">
        <f>Ergebniseingabe!AY98</f>
      </c>
      <c r="AZ104" s="182"/>
      <c r="BA104" s="183"/>
      <c r="BB104" s="181">
        <f>Ergebniseingabe!BB98</f>
      </c>
      <c r="BC104" s="182"/>
      <c r="BD104" s="183"/>
      <c r="BE104" s="181">
        <f>Ergebniseingabe!BE98</f>
      </c>
      <c r="BF104" s="182"/>
      <c r="BG104" s="183"/>
      <c r="BH104" s="241">
        <f>Ergebniseingabe!BH98</f>
      </c>
      <c r="BI104" s="283"/>
      <c r="BJ104" s="80">
        <f>Ergebniseingabe!BJ98</f>
      </c>
      <c r="BK104" s="418">
        <f>Ergebniseingabe!BK98</f>
      </c>
      <c r="BL104" s="241"/>
      <c r="BM104" s="312">
        <f>Ergebniseingabe!BM98</f>
      </c>
      <c r="BN104" s="312"/>
      <c r="BO104" s="313"/>
      <c r="BP104" s="241">
        <f>Ergebniseingabe!BP98</f>
      </c>
      <c r="BQ104" s="241"/>
      <c r="BR104" s="280"/>
      <c r="CE104" s="6"/>
      <c r="CF104" s="6"/>
      <c r="CG104" s="5"/>
      <c r="CH104" s="4"/>
      <c r="CI104" s="4"/>
      <c r="CJ104" s="4"/>
      <c r="CK104" s="4"/>
      <c r="CL104" s="4"/>
      <c r="CM104" s="4"/>
      <c r="CN104" s="4"/>
      <c r="CO104" s="4"/>
      <c r="CP104" s="81"/>
      <c r="CQ104" s="81"/>
      <c r="CR104" s="81"/>
      <c r="CS104" s="82"/>
      <c r="CT104" s="40"/>
      <c r="CU104" s="40"/>
      <c r="CV104" s="40"/>
      <c r="CW104" s="40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</row>
    <row r="105" spans="72:136" s="1" customFormat="1" ht="15.75" customHeight="1" thickBot="1">
      <c r="BT105" s="3"/>
      <c r="BU105" s="3"/>
      <c r="BV105" s="3"/>
      <c r="BW105" s="3"/>
      <c r="BX105" s="3"/>
      <c r="BY105" s="3"/>
      <c r="BZ105" s="4"/>
      <c r="CA105" s="36"/>
      <c r="CB105" s="36"/>
      <c r="CC105" s="36"/>
      <c r="CD105" s="38"/>
      <c r="CE105" s="40"/>
      <c r="CF105" s="40"/>
      <c r="CG105" s="40"/>
      <c r="CH105" s="40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</row>
    <row r="106" spans="10:136" s="1" customFormat="1" ht="15.75" customHeight="1" thickBot="1">
      <c r="J106" s="215" t="str">
        <f>Ergebniseingabe!J100</f>
        <v>Gruppen 3.</v>
      </c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7"/>
      <c r="AG106" s="306" t="s">
        <v>38</v>
      </c>
      <c r="AH106" s="307"/>
      <c r="AI106" s="308"/>
      <c r="AJ106" s="306" t="s">
        <v>39</v>
      </c>
      <c r="AK106" s="307"/>
      <c r="AL106" s="308"/>
      <c r="AM106" s="306" t="s">
        <v>40</v>
      </c>
      <c r="AN106" s="307"/>
      <c r="AO106" s="308"/>
      <c r="AP106" s="306" t="s">
        <v>41</v>
      </c>
      <c r="AQ106" s="307"/>
      <c r="AR106" s="308"/>
      <c r="AS106" s="436" t="s">
        <v>42</v>
      </c>
      <c r="AT106" s="436"/>
      <c r="AU106" s="436"/>
      <c r="AV106" s="436"/>
      <c r="AW106" s="436"/>
      <c r="AX106" s="436" t="s">
        <v>43</v>
      </c>
      <c r="AY106" s="436"/>
      <c r="AZ106" s="306"/>
      <c r="BA106" s="436" t="s">
        <v>44</v>
      </c>
      <c r="BB106" s="436"/>
      <c r="BC106" s="437"/>
      <c r="BT106" s="3"/>
      <c r="BU106" s="3"/>
      <c r="BV106" s="3"/>
      <c r="BW106" s="3"/>
      <c r="BX106" s="3"/>
      <c r="BY106" s="3"/>
      <c r="BZ106" s="4"/>
      <c r="CA106" s="36"/>
      <c r="CB106" s="36"/>
      <c r="CC106" s="36"/>
      <c r="CD106" s="38"/>
      <c r="CE106" s="40"/>
      <c r="CF106" s="40"/>
      <c r="CG106" s="40"/>
      <c r="CH106" s="40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</row>
    <row r="107" spans="2:136" s="1" customFormat="1" ht="15.75" customHeight="1">
      <c r="B107" s="501">
        <f>IF(Ergebniseingabe!B101="","",Ergebniseingabe!B101)</f>
      </c>
      <c r="C107" s="501"/>
      <c r="D107" s="501"/>
      <c r="E107" s="501"/>
      <c r="F107" s="501">
        <f>IF(Ergebniseingabe!F101="","",Ergebniseingabe!F101)</f>
      </c>
      <c r="G107" s="501"/>
      <c r="H107" s="501"/>
      <c r="J107" s="218">
        <f>Ergebniseingabe!J101</f>
      </c>
      <c r="K107" s="219"/>
      <c r="L107" s="465">
        <f>Ergebniseingabe!L101</f>
      </c>
      <c r="M107" s="466"/>
      <c r="N107" s="466"/>
      <c r="O107" s="466"/>
      <c r="P107" s="466"/>
      <c r="Q107" s="466"/>
      <c r="R107" s="466"/>
      <c r="S107" s="466"/>
      <c r="T107" s="466"/>
      <c r="U107" s="466"/>
      <c r="V107" s="466"/>
      <c r="W107" s="466"/>
      <c r="X107" s="466"/>
      <c r="Y107" s="466"/>
      <c r="Z107" s="466"/>
      <c r="AA107" s="466"/>
      <c r="AB107" s="466"/>
      <c r="AC107" s="466"/>
      <c r="AD107" s="466"/>
      <c r="AE107" s="466"/>
      <c r="AF107" s="467"/>
      <c r="AG107" s="309">
        <f>Ergebniseingabe!AG101</f>
      </c>
      <c r="AH107" s="309"/>
      <c r="AI107" s="309"/>
      <c r="AJ107" s="309">
        <f>Ergebniseingabe!AJ101</f>
      </c>
      <c r="AK107" s="309"/>
      <c r="AL107" s="309"/>
      <c r="AM107" s="309">
        <f>Ergebniseingabe!AM101</f>
      </c>
      <c r="AN107" s="309"/>
      <c r="AO107" s="309"/>
      <c r="AP107" s="309">
        <f>Ergebniseingabe!AP101</f>
      </c>
      <c r="AQ107" s="309"/>
      <c r="AR107" s="309"/>
      <c r="AS107" s="309">
        <f>Ergebniseingabe!AS101</f>
      </c>
      <c r="AT107" s="310"/>
      <c r="AU107" s="76">
        <f>Ergebniseingabe!AU101</f>
      </c>
      <c r="AV107" s="448">
        <f>Ergebniseingabe!AV101</f>
      </c>
      <c r="AW107" s="448"/>
      <c r="AX107" s="293">
        <f>Ergebniseingabe!AX101</f>
      </c>
      <c r="AY107" s="293"/>
      <c r="AZ107" s="294"/>
      <c r="BA107" s="309">
        <f>Ergebniseingabe!BA101</f>
      </c>
      <c r="BB107" s="309"/>
      <c r="BC107" s="438"/>
      <c r="BT107" s="3"/>
      <c r="BU107" s="3"/>
      <c r="BV107" s="3"/>
      <c r="BW107" s="3"/>
      <c r="BX107" s="3"/>
      <c r="BY107" s="3"/>
      <c r="BZ107" s="4"/>
      <c r="CA107" s="36"/>
      <c r="CB107" s="36"/>
      <c r="CC107" s="36"/>
      <c r="CD107" s="38"/>
      <c r="CE107" s="40"/>
      <c r="CF107" s="40"/>
      <c r="CG107" s="40"/>
      <c r="CH107" s="40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</row>
    <row r="108" spans="2:136" s="1" customFormat="1" ht="15.75" customHeight="1">
      <c r="B108" s="501">
        <f>IF(Ergebniseingabe!B102="","",Ergebniseingabe!B102)</f>
      </c>
      <c r="C108" s="501"/>
      <c r="D108" s="501"/>
      <c r="E108" s="501"/>
      <c r="F108" s="501">
        <f>IF(Ergebniseingabe!F102="","",Ergebniseingabe!F102)</f>
      </c>
      <c r="G108" s="501"/>
      <c r="H108" s="501"/>
      <c r="J108" s="250">
        <f>Ergebniseingabe!J102</f>
      </c>
      <c r="K108" s="251"/>
      <c r="L108" s="422">
        <f>Ergebniseingabe!L102</f>
      </c>
      <c r="M108" s="423"/>
      <c r="N108" s="423"/>
      <c r="O108" s="423"/>
      <c r="P108" s="423"/>
      <c r="Q108" s="423"/>
      <c r="R108" s="423"/>
      <c r="S108" s="423"/>
      <c r="T108" s="423"/>
      <c r="U108" s="423"/>
      <c r="V108" s="423"/>
      <c r="W108" s="423"/>
      <c r="X108" s="423"/>
      <c r="Y108" s="423"/>
      <c r="Z108" s="423"/>
      <c r="AA108" s="423"/>
      <c r="AB108" s="423"/>
      <c r="AC108" s="423"/>
      <c r="AD108" s="423"/>
      <c r="AE108" s="423"/>
      <c r="AF108" s="464"/>
      <c r="AG108" s="240">
        <f>Ergebniseingabe!AG102</f>
      </c>
      <c r="AH108" s="240"/>
      <c r="AI108" s="240"/>
      <c r="AJ108" s="240">
        <f>Ergebniseingabe!AJ102</f>
      </c>
      <c r="AK108" s="240"/>
      <c r="AL108" s="240"/>
      <c r="AM108" s="240">
        <f>Ergebniseingabe!AM102</f>
      </c>
      <c r="AN108" s="240"/>
      <c r="AO108" s="240"/>
      <c r="AP108" s="240">
        <f>Ergebniseingabe!AP102</f>
      </c>
      <c r="AQ108" s="240"/>
      <c r="AR108" s="240"/>
      <c r="AS108" s="240">
        <f>Ergebniseingabe!AS102</f>
      </c>
      <c r="AT108" s="298"/>
      <c r="AU108" s="79">
        <f>Ergebniseingabe!AU102</f>
      </c>
      <c r="AV108" s="403">
        <f>Ergebniseingabe!AV102</f>
      </c>
      <c r="AW108" s="403"/>
      <c r="AX108" s="281">
        <f>Ergebniseingabe!AX102</f>
      </c>
      <c r="AY108" s="281"/>
      <c r="AZ108" s="282"/>
      <c r="BA108" s="240">
        <f>Ergebniseingabe!BA102</f>
      </c>
      <c r="BB108" s="240"/>
      <c r="BC108" s="285"/>
      <c r="BT108" s="3"/>
      <c r="BU108" s="3"/>
      <c r="BV108" s="3"/>
      <c r="BW108" s="3"/>
      <c r="BX108" s="3"/>
      <c r="BY108" s="3"/>
      <c r="BZ108" s="4"/>
      <c r="CA108" s="36"/>
      <c r="CB108" s="36"/>
      <c r="CC108" s="36"/>
      <c r="CD108" s="38"/>
      <c r="CE108" s="40"/>
      <c r="CF108" s="40"/>
      <c r="CG108" s="40"/>
      <c r="CH108" s="40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</row>
    <row r="109" spans="2:136" s="1" customFormat="1" ht="15.75" customHeight="1" thickBot="1">
      <c r="B109" s="501">
        <f>IF(Ergebniseingabe!B103="","",Ergebniseingabe!B103)</f>
      </c>
      <c r="C109" s="501"/>
      <c r="D109" s="501"/>
      <c r="E109" s="501"/>
      <c r="F109" s="501">
        <f>IF(Ergebniseingabe!F103="","",Ergebniseingabe!F103)</f>
      </c>
      <c r="G109" s="501"/>
      <c r="H109" s="501"/>
      <c r="J109" s="263">
        <f>Ergebniseingabe!J103</f>
      </c>
      <c r="K109" s="264"/>
      <c r="L109" s="303">
        <f>Ergebniseingabe!L103</f>
      </c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5"/>
      <c r="AG109" s="241">
        <f>Ergebniseingabe!AG103</f>
      </c>
      <c r="AH109" s="241"/>
      <c r="AI109" s="241"/>
      <c r="AJ109" s="241">
        <f>Ergebniseingabe!AJ103</f>
      </c>
      <c r="AK109" s="241"/>
      <c r="AL109" s="241"/>
      <c r="AM109" s="241">
        <f>Ergebniseingabe!AM103</f>
      </c>
      <c r="AN109" s="241"/>
      <c r="AO109" s="241"/>
      <c r="AP109" s="241">
        <f>Ergebniseingabe!AP103</f>
      </c>
      <c r="AQ109" s="241"/>
      <c r="AR109" s="241"/>
      <c r="AS109" s="241">
        <f>Ergebniseingabe!AS103</f>
      </c>
      <c r="AT109" s="283"/>
      <c r="AU109" s="80">
        <f>Ergebniseingabe!AU103</f>
      </c>
      <c r="AV109" s="406">
        <f>Ergebniseingabe!AV103</f>
      </c>
      <c r="AW109" s="406"/>
      <c r="AX109" s="312">
        <f>Ergebniseingabe!AX103</f>
      </c>
      <c r="AY109" s="312"/>
      <c r="AZ109" s="313"/>
      <c r="BA109" s="241">
        <f>Ergebniseingabe!BA103</f>
      </c>
      <c r="BB109" s="241"/>
      <c r="BC109" s="280"/>
      <c r="BT109" s="3"/>
      <c r="BU109" s="3"/>
      <c r="BV109" s="3"/>
      <c r="BW109" s="3"/>
      <c r="BX109" s="3"/>
      <c r="BY109" s="3"/>
      <c r="BZ109" s="4"/>
      <c r="CA109" s="36"/>
      <c r="CB109" s="36"/>
      <c r="CC109" s="36"/>
      <c r="CD109" s="38"/>
      <c r="CE109" s="40"/>
      <c r="CF109" s="40"/>
      <c r="CG109" s="40"/>
      <c r="CH109" s="40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</row>
    <row r="110" spans="51:110" s="1" customFormat="1" ht="12.75">
      <c r="AY110" s="2"/>
      <c r="AZ110" s="2"/>
      <c r="BA110" s="3"/>
      <c r="BB110" s="3"/>
      <c r="BC110" s="3"/>
      <c r="BD110" s="3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5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</row>
    <row r="111" spans="2:110" s="1" customFormat="1" ht="12.75">
      <c r="B111" s="83"/>
      <c r="C111" s="8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3"/>
      <c r="R111" s="83"/>
      <c r="S111" s="83"/>
      <c r="T111" s="83"/>
      <c r="U111" s="83"/>
      <c r="V111" s="85"/>
      <c r="W111" s="83"/>
      <c r="X111" s="83"/>
      <c r="Y111" s="86"/>
      <c r="Z111" s="86"/>
      <c r="AA111" s="86"/>
      <c r="AY111" s="2"/>
      <c r="AZ111" s="2"/>
      <c r="BA111" s="3"/>
      <c r="BB111" s="3"/>
      <c r="BC111" s="3"/>
      <c r="BD111" s="3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5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</row>
    <row r="112" spans="2:110" s="1" customFormat="1" ht="12.75">
      <c r="B112" s="83"/>
      <c r="C112" s="8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3"/>
      <c r="R112" s="83"/>
      <c r="S112" s="83"/>
      <c r="T112" s="83"/>
      <c r="U112" s="83"/>
      <c r="V112" s="85"/>
      <c r="W112" s="83"/>
      <c r="X112" s="83"/>
      <c r="Y112" s="86"/>
      <c r="Z112" s="86"/>
      <c r="AA112" s="86"/>
      <c r="AY112" s="2"/>
      <c r="AZ112" s="2"/>
      <c r="BA112" s="3"/>
      <c r="BB112" s="3"/>
      <c r="BC112" s="3"/>
      <c r="BD112" s="3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5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</row>
    <row r="113" spans="4:111" s="1" customFormat="1" ht="12.75">
      <c r="D113" s="32" t="s">
        <v>45</v>
      </c>
      <c r="AZ113" s="2"/>
      <c r="BA113" s="2"/>
      <c r="BB113" s="3"/>
      <c r="BC113" s="3"/>
      <c r="BD113" s="3"/>
      <c r="BE113" s="3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</row>
    <row r="114" spans="52:111" s="1" customFormat="1" ht="6" customHeight="1" thickBot="1">
      <c r="AZ114" s="2"/>
      <c r="BA114" s="2"/>
      <c r="BB114" s="3"/>
      <c r="BC114" s="3"/>
      <c r="BD114" s="3"/>
      <c r="BE114" s="3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</row>
    <row r="115" spans="4:112" s="1" customFormat="1" ht="15.75" customHeight="1" thickBot="1">
      <c r="D115" s="452" t="s">
        <v>46</v>
      </c>
      <c r="E115" s="453"/>
      <c r="F115" s="453"/>
      <c r="G115" s="453"/>
      <c r="H115" s="453"/>
      <c r="I115" s="453"/>
      <c r="J115" s="453"/>
      <c r="K115" s="453"/>
      <c r="L115" s="453"/>
      <c r="M115" s="453"/>
      <c r="N115" s="453"/>
      <c r="O115" s="453"/>
      <c r="P115" s="453"/>
      <c r="Q115" s="453"/>
      <c r="R115" s="453"/>
      <c r="S115" s="453"/>
      <c r="T115" s="453"/>
      <c r="U115" s="453"/>
      <c r="V115" s="453"/>
      <c r="W115" s="453"/>
      <c r="X115" s="453"/>
      <c r="Y115" s="453"/>
      <c r="Z115" s="453"/>
      <c r="AA115" s="453"/>
      <c r="AB115" s="453"/>
      <c r="AC115" s="454"/>
      <c r="AG115" s="425" t="s">
        <v>47</v>
      </c>
      <c r="AH115" s="426"/>
      <c r="AI115" s="426"/>
      <c r="AJ115" s="426"/>
      <c r="AK115" s="426"/>
      <c r="AL115" s="426"/>
      <c r="AM115" s="426"/>
      <c r="AN115" s="426"/>
      <c r="AO115" s="426"/>
      <c r="AP115" s="426"/>
      <c r="AQ115" s="426"/>
      <c r="AR115" s="426"/>
      <c r="AS115" s="426"/>
      <c r="AT115" s="426"/>
      <c r="AU115" s="426"/>
      <c r="AV115" s="426"/>
      <c r="AW115" s="426"/>
      <c r="AX115" s="426"/>
      <c r="AY115" s="426"/>
      <c r="AZ115" s="426"/>
      <c r="BA115" s="426"/>
      <c r="BB115" s="426"/>
      <c r="BC115" s="426"/>
      <c r="BD115" s="426"/>
      <c r="BE115" s="426"/>
      <c r="BF115" s="427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87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</row>
    <row r="116" spans="3:112" s="1" customFormat="1" ht="15.75" customHeight="1">
      <c r="C116" s="89">
        <v>1</v>
      </c>
      <c r="D116" s="492" t="s">
        <v>73</v>
      </c>
      <c r="E116" s="493"/>
      <c r="F116" s="493"/>
      <c r="G116" s="493"/>
      <c r="H116" s="493"/>
      <c r="I116" s="465">
        <f>Ergebniseingabe!I109</f>
      </c>
      <c r="J116" s="466"/>
      <c r="K116" s="466"/>
      <c r="L116" s="466"/>
      <c r="M116" s="466"/>
      <c r="N116" s="466"/>
      <c r="O116" s="466"/>
      <c r="P116" s="466"/>
      <c r="Q116" s="466"/>
      <c r="R116" s="466"/>
      <c r="S116" s="466"/>
      <c r="T116" s="466"/>
      <c r="U116" s="466"/>
      <c r="V116" s="466"/>
      <c r="W116" s="466"/>
      <c r="X116" s="466"/>
      <c r="Y116" s="466"/>
      <c r="Z116" s="466"/>
      <c r="AA116" s="466"/>
      <c r="AB116" s="466"/>
      <c r="AC116" s="491"/>
      <c r="AF116" s="90">
        <v>1</v>
      </c>
      <c r="AG116" s="494" t="s">
        <v>77</v>
      </c>
      <c r="AH116" s="495"/>
      <c r="AI116" s="495"/>
      <c r="AJ116" s="495"/>
      <c r="AK116" s="496"/>
      <c r="AL116" s="465">
        <f>Ergebniseingabe!AL109</f>
      </c>
      <c r="AM116" s="466"/>
      <c r="AN116" s="466"/>
      <c r="AO116" s="466"/>
      <c r="AP116" s="466"/>
      <c r="AQ116" s="466"/>
      <c r="AR116" s="466"/>
      <c r="AS116" s="466"/>
      <c r="AT116" s="466"/>
      <c r="AU116" s="466"/>
      <c r="AV116" s="466"/>
      <c r="AW116" s="466"/>
      <c r="AX116" s="466"/>
      <c r="AY116" s="466"/>
      <c r="AZ116" s="466"/>
      <c r="BA116" s="466"/>
      <c r="BB116" s="466"/>
      <c r="BC116" s="466"/>
      <c r="BD116" s="466"/>
      <c r="BE116" s="466"/>
      <c r="BF116" s="491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87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</row>
    <row r="117" spans="3:112" s="1" customFormat="1" ht="15.75" customHeight="1">
      <c r="C117" s="90">
        <v>2</v>
      </c>
      <c r="D117" s="428" t="s">
        <v>74</v>
      </c>
      <c r="E117" s="429"/>
      <c r="F117" s="429"/>
      <c r="G117" s="429"/>
      <c r="H117" s="429"/>
      <c r="I117" s="422">
        <f>Ergebniseingabe!I110</f>
      </c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23"/>
      <c r="AA117" s="423"/>
      <c r="AB117" s="423"/>
      <c r="AC117" s="424"/>
      <c r="AF117" s="90">
        <v>2</v>
      </c>
      <c r="AG117" s="428" t="s">
        <v>78</v>
      </c>
      <c r="AH117" s="429"/>
      <c r="AI117" s="429"/>
      <c r="AJ117" s="429"/>
      <c r="AK117" s="429"/>
      <c r="AL117" s="422">
        <f>Ergebniseingabe!AL110</f>
      </c>
      <c r="AM117" s="423"/>
      <c r="AN117" s="423"/>
      <c r="AO117" s="423"/>
      <c r="AP117" s="423"/>
      <c r="AQ117" s="423"/>
      <c r="AR117" s="423"/>
      <c r="AS117" s="423"/>
      <c r="AT117" s="423"/>
      <c r="AU117" s="423"/>
      <c r="AV117" s="423"/>
      <c r="AW117" s="423"/>
      <c r="AX117" s="423"/>
      <c r="AY117" s="423"/>
      <c r="AZ117" s="423"/>
      <c r="BA117" s="423"/>
      <c r="BB117" s="423"/>
      <c r="BC117" s="423"/>
      <c r="BD117" s="423"/>
      <c r="BE117" s="423"/>
      <c r="BF117" s="424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87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</row>
    <row r="118" spans="3:112" s="1" customFormat="1" ht="15.75" customHeight="1">
      <c r="C118" s="90">
        <v>3</v>
      </c>
      <c r="D118" s="455" t="s">
        <v>75</v>
      </c>
      <c r="E118" s="456"/>
      <c r="F118" s="456"/>
      <c r="G118" s="456"/>
      <c r="H118" s="456"/>
      <c r="I118" s="422">
        <f>Ergebniseingabe!I111</f>
      </c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3"/>
      <c r="AC118" s="424"/>
      <c r="AF118" s="90">
        <v>3</v>
      </c>
      <c r="AG118" s="455" t="s">
        <v>79</v>
      </c>
      <c r="AH118" s="456"/>
      <c r="AI118" s="456"/>
      <c r="AJ118" s="456"/>
      <c r="AK118" s="456"/>
      <c r="AL118" s="422">
        <f>Ergebniseingabe!AL111</f>
      </c>
      <c r="AM118" s="423"/>
      <c r="AN118" s="423"/>
      <c r="AO118" s="423"/>
      <c r="AP118" s="423"/>
      <c r="AQ118" s="423"/>
      <c r="AR118" s="423"/>
      <c r="AS118" s="423"/>
      <c r="AT118" s="423"/>
      <c r="AU118" s="423"/>
      <c r="AV118" s="423"/>
      <c r="AW118" s="423"/>
      <c r="AX118" s="423"/>
      <c r="AY118" s="423"/>
      <c r="AZ118" s="423"/>
      <c r="BA118" s="423"/>
      <c r="BB118" s="423"/>
      <c r="BC118" s="423"/>
      <c r="BD118" s="423"/>
      <c r="BE118" s="423"/>
      <c r="BF118" s="424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87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</row>
    <row r="119" spans="3:112" s="1" customFormat="1" ht="15.75" customHeight="1" thickBot="1">
      <c r="C119" s="90">
        <v>4</v>
      </c>
      <c r="D119" s="457" t="s">
        <v>76</v>
      </c>
      <c r="E119" s="458"/>
      <c r="F119" s="458"/>
      <c r="G119" s="458"/>
      <c r="H119" s="458"/>
      <c r="I119" s="303">
        <f>Ergebniseingabe!I112</f>
      </c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4"/>
      <c r="AB119" s="304"/>
      <c r="AC119" s="459"/>
      <c r="AF119" s="90">
        <v>4</v>
      </c>
      <c r="AG119" s="457" t="s">
        <v>80</v>
      </c>
      <c r="AH119" s="458"/>
      <c r="AI119" s="458"/>
      <c r="AJ119" s="458"/>
      <c r="AK119" s="458"/>
      <c r="AL119" s="303">
        <f>Ergebniseingabe!AL112</f>
      </c>
      <c r="AM119" s="304"/>
      <c r="AN119" s="304"/>
      <c r="AO119" s="304"/>
      <c r="AP119" s="304"/>
      <c r="AQ119" s="304"/>
      <c r="AR119" s="304"/>
      <c r="AS119" s="304"/>
      <c r="AT119" s="304"/>
      <c r="AU119" s="304"/>
      <c r="AV119" s="304"/>
      <c r="AW119" s="304"/>
      <c r="AX119" s="304"/>
      <c r="AY119" s="304"/>
      <c r="AZ119" s="304"/>
      <c r="BA119" s="304"/>
      <c r="BB119" s="304"/>
      <c r="BC119" s="304"/>
      <c r="BD119" s="304"/>
      <c r="BE119" s="304"/>
      <c r="BF119" s="459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87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</row>
    <row r="120" spans="51:110" s="1" customFormat="1" ht="12.75">
      <c r="AY120" s="2"/>
      <c r="AZ120" s="2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5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</row>
    <row r="121" spans="2:110" s="1" customFormat="1" ht="12.75">
      <c r="B121" s="32" t="s">
        <v>48</v>
      </c>
      <c r="R121" s="35"/>
      <c r="AY121" s="2"/>
      <c r="AZ121" s="2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5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</row>
    <row r="122" spans="2:110" s="1" customFormat="1" ht="6" customHeight="1">
      <c r="B122" s="91"/>
      <c r="R122" s="35"/>
      <c r="AY122" s="2"/>
      <c r="AZ122" s="2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5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</row>
    <row r="123" spans="2:115" s="130" customFormat="1" ht="15">
      <c r="B123" s="163" t="s">
        <v>81</v>
      </c>
      <c r="C123" s="163"/>
      <c r="D123" s="163"/>
      <c r="E123" s="163"/>
      <c r="F123" s="163"/>
      <c r="G123" s="163"/>
      <c r="H123" s="499">
        <f>Ergebniseingabe!H116</f>
        <v>0.6736111111111107</v>
      </c>
      <c r="I123" s="499"/>
      <c r="J123" s="499"/>
      <c r="K123" s="499"/>
      <c r="L123" s="130" t="s">
        <v>3</v>
      </c>
      <c r="T123" s="131" t="s">
        <v>4</v>
      </c>
      <c r="U123" s="500">
        <f>Ergebniseingabe!U116</f>
        <v>1</v>
      </c>
      <c r="V123" s="500"/>
      <c r="W123" s="132" t="s">
        <v>5</v>
      </c>
      <c r="X123" s="497">
        <f>Ergebniseingabe!X116</f>
        <v>10</v>
      </c>
      <c r="Y123" s="497"/>
      <c r="Z123" s="497"/>
      <c r="AA123" s="497"/>
      <c r="AB123" s="497"/>
      <c r="AC123" s="168">
        <f>Ergebniseingabe!AC116</f>
      </c>
      <c r="AD123" s="168"/>
      <c r="AE123" s="168"/>
      <c r="AF123" s="168"/>
      <c r="AG123" s="168"/>
      <c r="AH123" s="168"/>
      <c r="AI123" s="497">
        <f>Ergebniseingabe!AI116</f>
        <v>0</v>
      </c>
      <c r="AJ123" s="497"/>
      <c r="AK123" s="497"/>
      <c r="AL123" s="497"/>
      <c r="AM123" s="497"/>
      <c r="AO123" s="163" t="s">
        <v>6</v>
      </c>
      <c r="AP123" s="163"/>
      <c r="AQ123" s="163"/>
      <c r="AR123" s="163"/>
      <c r="AS123" s="163"/>
      <c r="AT123" s="163"/>
      <c r="AU123" s="163"/>
      <c r="AV123" s="163"/>
      <c r="AW123" s="498">
        <f>Ergebniseingabe!AW116</f>
        <v>2</v>
      </c>
      <c r="AX123" s="498"/>
      <c r="AY123" s="498"/>
      <c r="AZ123" s="498"/>
      <c r="BA123" s="498"/>
      <c r="BB123" s="133"/>
      <c r="BC123" s="133"/>
      <c r="BD123" s="133"/>
      <c r="BE123" s="134"/>
      <c r="BF123" s="134"/>
      <c r="BG123" s="134"/>
      <c r="BH123" s="135"/>
      <c r="BI123" s="135"/>
      <c r="BJ123" s="135"/>
      <c r="BK123" s="134"/>
      <c r="BL123" s="136"/>
      <c r="BM123" s="136"/>
      <c r="BN123" s="136"/>
      <c r="BO123" s="136"/>
      <c r="BP123" s="136"/>
      <c r="BQ123" s="136"/>
      <c r="BR123" s="137"/>
      <c r="BS123" s="137"/>
      <c r="BT123" s="137"/>
      <c r="BU123" s="137"/>
      <c r="BV123" s="135"/>
      <c r="BW123" s="135"/>
      <c r="BX123" s="135"/>
      <c r="BY123" s="135"/>
      <c r="BZ123" s="135"/>
      <c r="CA123" s="135"/>
      <c r="CB123" s="137"/>
      <c r="CC123" s="137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8"/>
      <c r="DB123" s="138"/>
      <c r="DC123" s="138"/>
      <c r="DD123" s="138"/>
      <c r="DE123" s="138"/>
      <c r="DF123" s="138"/>
      <c r="DG123" s="138"/>
      <c r="DH123" s="138"/>
      <c r="DI123" s="138"/>
      <c r="DJ123" s="138"/>
      <c r="DK123" s="138"/>
    </row>
    <row r="124" spans="51:110" s="1" customFormat="1" ht="13.5" thickBot="1">
      <c r="AY124" s="2"/>
      <c r="AZ124" s="2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5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</row>
    <row r="125" spans="2:115" s="1" customFormat="1" ht="15.75" customHeight="1" thickBot="1">
      <c r="B125" s="382" t="s">
        <v>27</v>
      </c>
      <c r="C125" s="201"/>
      <c r="D125" s="199" t="s">
        <v>28</v>
      </c>
      <c r="E125" s="200"/>
      <c r="F125" s="201"/>
      <c r="G125" s="199" t="s">
        <v>82</v>
      </c>
      <c r="H125" s="200"/>
      <c r="I125" s="200"/>
      <c r="J125" s="201"/>
      <c r="K125" s="199" t="s">
        <v>29</v>
      </c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1"/>
      <c r="BB125" s="199" t="s">
        <v>30</v>
      </c>
      <c r="BC125" s="200"/>
      <c r="BD125" s="200"/>
      <c r="BE125" s="200"/>
      <c r="BF125" s="200"/>
      <c r="BG125" s="127"/>
      <c r="BH125" s="128"/>
      <c r="BI125" s="3"/>
      <c r="BJ125" s="92"/>
      <c r="BK125" s="92"/>
      <c r="BL125" s="92"/>
      <c r="BM125" s="92"/>
      <c r="BN125" s="92"/>
      <c r="BO125" s="92"/>
      <c r="BP125" s="92"/>
      <c r="BQ125" s="93"/>
      <c r="BR125" s="94"/>
      <c r="BS125" s="95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20" s="1" customFormat="1" ht="15.75" customHeight="1">
      <c r="B126" s="386">
        <v>31</v>
      </c>
      <c r="C126" s="387"/>
      <c r="D126" s="383" t="s">
        <v>49</v>
      </c>
      <c r="E126" s="384"/>
      <c r="F126" s="385"/>
      <c r="G126" s="333">
        <f>Ergebniseingabe!G119</f>
        <v>0.6736111111111107</v>
      </c>
      <c r="H126" s="334"/>
      <c r="I126" s="334"/>
      <c r="J126" s="335"/>
      <c r="K126" s="188" t="str">
        <f>Ergebniseingabe!K119</f>
        <v>1. Grp. A</v>
      </c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42" t="s">
        <v>32</v>
      </c>
      <c r="AG126" s="189" t="str">
        <f>Ergebniseingabe!AG119</f>
        <v>2. Grp. B</v>
      </c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89"/>
      <c r="AV126" s="189"/>
      <c r="AW126" s="189"/>
      <c r="AX126" s="189"/>
      <c r="AY126" s="189"/>
      <c r="AZ126" s="189"/>
      <c r="BA126" s="221"/>
      <c r="BB126" s="522">
        <f>IF(Ergebniseingabe!BB119="","",Ergebniseingabe!BB119)</f>
      </c>
      <c r="BC126" s="523"/>
      <c r="BD126" s="523"/>
      <c r="BE126" s="516">
        <f>IF(Ergebniseingabe!BE119="","",Ergebniseingabe!BE119)</f>
      </c>
      <c r="BF126" s="517"/>
      <c r="BG126" s="129"/>
      <c r="BH126" s="82"/>
      <c r="BI126" s="63"/>
      <c r="BJ126" s="96"/>
      <c r="BK126" s="96"/>
      <c r="BL126" s="96"/>
      <c r="BM126" s="92"/>
      <c r="BN126" s="97"/>
      <c r="BO126" s="98"/>
      <c r="BP126" s="97"/>
      <c r="BQ126" s="93"/>
      <c r="BR126" s="45"/>
      <c r="BS126" s="93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</row>
    <row r="127" spans="2:120" s="1" customFormat="1" ht="15.75" customHeight="1" thickBot="1">
      <c r="B127" s="377">
        <v>32</v>
      </c>
      <c r="C127" s="378"/>
      <c r="D127" s="379" t="s">
        <v>50</v>
      </c>
      <c r="E127" s="380"/>
      <c r="F127" s="381"/>
      <c r="G127" s="345">
        <f>Ergebniseingabe!G120</f>
        <v>0.681944444444444</v>
      </c>
      <c r="H127" s="346"/>
      <c r="I127" s="346"/>
      <c r="J127" s="347"/>
      <c r="K127" s="186" t="str">
        <f>Ergebniseingabe!K120</f>
        <v>2. Grp. A</v>
      </c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00" t="s">
        <v>32</v>
      </c>
      <c r="AG127" s="187" t="str">
        <f>Ergebniseingabe!AG120</f>
        <v>1. Grp. B</v>
      </c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  <c r="AR127" s="187"/>
      <c r="AS127" s="187"/>
      <c r="AT127" s="187"/>
      <c r="AU127" s="187"/>
      <c r="AV127" s="187"/>
      <c r="AW127" s="187"/>
      <c r="AX127" s="187"/>
      <c r="AY127" s="187"/>
      <c r="AZ127" s="187"/>
      <c r="BA127" s="284"/>
      <c r="BB127" s="518">
        <f>IF(Ergebniseingabe!BB120="","",Ergebniseingabe!BB120)</f>
      </c>
      <c r="BC127" s="519"/>
      <c r="BD127" s="519"/>
      <c r="BE127" s="504">
        <f>IF(Ergebniseingabe!BE120="","",Ergebniseingabe!BE120)</f>
      </c>
      <c r="BF127" s="505"/>
      <c r="BG127" s="129"/>
      <c r="BH127" s="82"/>
      <c r="BI127" s="63"/>
      <c r="BJ127" s="96"/>
      <c r="BK127" s="96"/>
      <c r="BL127" s="96"/>
      <c r="BM127" s="92"/>
      <c r="BN127" s="97"/>
      <c r="BO127" s="98"/>
      <c r="BP127" s="97"/>
      <c r="BQ127" s="93"/>
      <c r="BR127" s="45"/>
      <c r="BS127" s="93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</row>
    <row r="128" spans="2:120" s="1" customFormat="1" ht="15.75" customHeight="1">
      <c r="B128" s="386">
        <v>33</v>
      </c>
      <c r="C128" s="387"/>
      <c r="D128" s="383" t="s">
        <v>49</v>
      </c>
      <c r="E128" s="384"/>
      <c r="F128" s="385"/>
      <c r="G128" s="333">
        <f>Ergebniseingabe!G121</f>
        <v>0.6902777777777773</v>
      </c>
      <c r="H128" s="334"/>
      <c r="I128" s="334"/>
      <c r="J128" s="335"/>
      <c r="K128" s="188" t="str">
        <f>Ergebniseingabe!K121</f>
        <v>1. Grp. C</v>
      </c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42" t="s">
        <v>32</v>
      </c>
      <c r="AG128" s="189" t="str">
        <f>Ergebniseingabe!AG121</f>
        <v>2. Grp. 3.</v>
      </c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89"/>
      <c r="AV128" s="189"/>
      <c r="AW128" s="189"/>
      <c r="AX128" s="189"/>
      <c r="AY128" s="189"/>
      <c r="AZ128" s="189"/>
      <c r="BA128" s="221"/>
      <c r="BB128" s="522">
        <f>IF(Ergebniseingabe!BB121="","",Ergebniseingabe!BB121)</f>
      </c>
      <c r="BC128" s="523"/>
      <c r="BD128" s="523"/>
      <c r="BE128" s="516">
        <f>IF(Ergebniseingabe!BE121="","",Ergebniseingabe!BE121)</f>
      </c>
      <c r="BF128" s="517"/>
      <c r="BG128" s="129"/>
      <c r="BH128" s="82"/>
      <c r="BI128" s="63"/>
      <c r="BJ128" s="96"/>
      <c r="BK128" s="96"/>
      <c r="BL128" s="96"/>
      <c r="BM128" s="92"/>
      <c r="BN128" s="97"/>
      <c r="BO128" s="98"/>
      <c r="BP128" s="97"/>
      <c r="BQ128" s="93"/>
      <c r="BR128" s="45"/>
      <c r="BS128" s="93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</row>
    <row r="129" spans="2:120" s="1" customFormat="1" ht="15.75" customHeight="1" thickBot="1">
      <c r="B129" s="377">
        <v>34</v>
      </c>
      <c r="C129" s="378"/>
      <c r="D129" s="379" t="s">
        <v>50</v>
      </c>
      <c r="E129" s="380"/>
      <c r="F129" s="381"/>
      <c r="G129" s="345">
        <f>Ergebniseingabe!G122</f>
        <v>0.6986111111111106</v>
      </c>
      <c r="H129" s="346"/>
      <c r="I129" s="346"/>
      <c r="J129" s="347"/>
      <c r="K129" s="186" t="str">
        <f>Ergebniseingabe!K122</f>
        <v>2. Grp. C</v>
      </c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00" t="s">
        <v>32</v>
      </c>
      <c r="AG129" s="187" t="str">
        <f>Ergebniseingabe!AG122</f>
        <v>1. Grp. 3.</v>
      </c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187"/>
      <c r="BA129" s="284"/>
      <c r="BB129" s="518">
        <f>IF(Ergebniseingabe!BB122="","",Ergebniseingabe!BB122)</f>
      </c>
      <c r="BC129" s="519"/>
      <c r="BD129" s="519"/>
      <c r="BE129" s="504">
        <f>IF(Ergebniseingabe!BE122="","",Ergebniseingabe!BE122)</f>
      </c>
      <c r="BF129" s="505"/>
      <c r="BG129" s="129"/>
      <c r="BH129" s="82"/>
      <c r="BI129" s="63"/>
      <c r="BJ129" s="96"/>
      <c r="BK129" s="96"/>
      <c r="BL129" s="96"/>
      <c r="BM129" s="92"/>
      <c r="BN129" s="97"/>
      <c r="BO129" s="98"/>
      <c r="BP129" s="97"/>
      <c r="BQ129" s="93"/>
      <c r="BR129" s="45"/>
      <c r="BS129" s="93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</row>
    <row r="130" spans="2:120" s="1" customFormat="1" ht="15.75" customHeight="1">
      <c r="B130" s="386">
        <v>35</v>
      </c>
      <c r="C130" s="387"/>
      <c r="D130" s="383" t="s">
        <v>49</v>
      </c>
      <c r="E130" s="384"/>
      <c r="F130" s="385"/>
      <c r="G130" s="333">
        <f>Ergebniseingabe!G123</f>
        <v>0.7069444444444439</v>
      </c>
      <c r="H130" s="334"/>
      <c r="I130" s="334"/>
      <c r="J130" s="335"/>
      <c r="K130" s="188" t="str">
        <f>Ergebniseingabe!K123</f>
        <v>2. Grp. 3.</v>
      </c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42" t="s">
        <v>32</v>
      </c>
      <c r="AG130" s="189" t="str">
        <f>Ergebniseingabe!AG123</f>
        <v>1. Grp. A</v>
      </c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221"/>
      <c r="BB130" s="522">
        <f>IF(Ergebniseingabe!BB123="","",Ergebniseingabe!BB123)</f>
      </c>
      <c r="BC130" s="523"/>
      <c r="BD130" s="523"/>
      <c r="BE130" s="516">
        <f>IF(Ergebniseingabe!BE123="","",Ergebniseingabe!BE123)</f>
      </c>
      <c r="BF130" s="517"/>
      <c r="BG130" s="129"/>
      <c r="BH130" s="82"/>
      <c r="BI130" s="63"/>
      <c r="BJ130" s="96"/>
      <c r="BK130" s="96"/>
      <c r="BL130" s="96"/>
      <c r="BM130" s="92"/>
      <c r="BN130" s="97"/>
      <c r="BO130" s="98"/>
      <c r="BP130" s="97"/>
      <c r="BQ130" s="93"/>
      <c r="BR130" s="45"/>
      <c r="BS130" s="93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</row>
    <row r="131" spans="2:120" s="1" customFormat="1" ht="15.75" customHeight="1" thickBot="1">
      <c r="B131" s="377">
        <v>36</v>
      </c>
      <c r="C131" s="378"/>
      <c r="D131" s="379" t="s">
        <v>50</v>
      </c>
      <c r="E131" s="380"/>
      <c r="F131" s="381"/>
      <c r="G131" s="345">
        <f>Ergebniseingabe!G124</f>
        <v>0.7152777777777772</v>
      </c>
      <c r="H131" s="346"/>
      <c r="I131" s="346"/>
      <c r="J131" s="347"/>
      <c r="K131" s="186" t="str">
        <f>Ergebniseingabe!K124</f>
        <v>1. Grp. 3.</v>
      </c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F131" s="100" t="s">
        <v>32</v>
      </c>
      <c r="AG131" s="187" t="str">
        <f>Ergebniseingabe!AG124</f>
        <v>2. Grp. A</v>
      </c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284"/>
      <c r="BB131" s="518">
        <f>IF(Ergebniseingabe!BB124="","",Ergebniseingabe!BB124)</f>
      </c>
      <c r="BC131" s="519"/>
      <c r="BD131" s="519"/>
      <c r="BE131" s="504">
        <f>IF(Ergebniseingabe!BE124="","",Ergebniseingabe!BE124)</f>
      </c>
      <c r="BF131" s="505"/>
      <c r="BG131" s="129"/>
      <c r="BH131" s="82"/>
      <c r="BI131" s="63"/>
      <c r="BJ131" s="96"/>
      <c r="BK131" s="96"/>
      <c r="BL131" s="96"/>
      <c r="BM131" s="92"/>
      <c r="BN131" s="97"/>
      <c r="BO131" s="98"/>
      <c r="BP131" s="97"/>
      <c r="BQ131" s="93"/>
      <c r="BR131" s="45"/>
      <c r="BS131" s="93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</row>
    <row r="132" spans="2:120" s="1" customFormat="1" ht="15.75" customHeight="1">
      <c r="B132" s="386">
        <v>37</v>
      </c>
      <c r="C132" s="387"/>
      <c r="D132" s="383" t="s">
        <v>49</v>
      </c>
      <c r="E132" s="384"/>
      <c r="F132" s="385"/>
      <c r="G132" s="333">
        <f>Ergebniseingabe!G125</f>
        <v>0.7236111111111105</v>
      </c>
      <c r="H132" s="334"/>
      <c r="I132" s="334"/>
      <c r="J132" s="335"/>
      <c r="K132" s="188" t="str">
        <f>Ergebniseingabe!K125</f>
        <v>2. Grp. B</v>
      </c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42" t="s">
        <v>32</v>
      </c>
      <c r="AG132" s="189" t="str">
        <f>Ergebniseingabe!AG125</f>
        <v>1. Grp. C</v>
      </c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221"/>
      <c r="BB132" s="522">
        <f>IF(Ergebniseingabe!BB125="","",Ergebniseingabe!BB125)</f>
      </c>
      <c r="BC132" s="523"/>
      <c r="BD132" s="523"/>
      <c r="BE132" s="516">
        <f>IF(Ergebniseingabe!BE125="","",Ergebniseingabe!BE125)</f>
      </c>
      <c r="BF132" s="517"/>
      <c r="BG132" s="129"/>
      <c r="BH132" s="82"/>
      <c r="BI132" s="63"/>
      <c r="BJ132" s="96"/>
      <c r="BK132" s="96"/>
      <c r="BL132" s="96"/>
      <c r="BM132" s="92"/>
      <c r="BN132" s="97"/>
      <c r="BO132" s="98"/>
      <c r="BP132" s="97"/>
      <c r="BQ132" s="93"/>
      <c r="BR132" s="45"/>
      <c r="BS132" s="93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</row>
    <row r="133" spans="2:120" s="1" customFormat="1" ht="15.75" customHeight="1" thickBot="1">
      <c r="B133" s="377">
        <v>38</v>
      </c>
      <c r="C133" s="378"/>
      <c r="D133" s="379" t="s">
        <v>50</v>
      </c>
      <c r="E133" s="380"/>
      <c r="F133" s="381"/>
      <c r="G133" s="345">
        <f>Ergebniseingabe!G126</f>
        <v>0.7319444444444438</v>
      </c>
      <c r="H133" s="346"/>
      <c r="I133" s="346"/>
      <c r="J133" s="347"/>
      <c r="K133" s="186" t="str">
        <f>Ergebniseingabe!K126</f>
        <v>1. Grp. B</v>
      </c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00" t="s">
        <v>32</v>
      </c>
      <c r="AG133" s="187" t="str">
        <f>Ergebniseingabe!AG126</f>
        <v>2. Grp. C</v>
      </c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7"/>
      <c r="AS133" s="187"/>
      <c r="AT133" s="187"/>
      <c r="AU133" s="187"/>
      <c r="AV133" s="187"/>
      <c r="AW133" s="187"/>
      <c r="AX133" s="187"/>
      <c r="AY133" s="187"/>
      <c r="AZ133" s="187"/>
      <c r="BA133" s="284"/>
      <c r="BB133" s="518">
        <f>IF(Ergebniseingabe!BB126="","",Ergebniseingabe!BB126)</f>
      </c>
      <c r="BC133" s="519"/>
      <c r="BD133" s="519"/>
      <c r="BE133" s="504">
        <f>IF(Ergebniseingabe!BE126="","",Ergebniseingabe!BE126)</f>
      </c>
      <c r="BF133" s="505"/>
      <c r="BG133" s="129"/>
      <c r="BH133" s="82"/>
      <c r="BI133" s="63"/>
      <c r="BJ133" s="96"/>
      <c r="BK133" s="96"/>
      <c r="BL133" s="96"/>
      <c r="BM133" s="92"/>
      <c r="BN133" s="97"/>
      <c r="BO133" s="98"/>
      <c r="BP133" s="97"/>
      <c r="BQ133" s="93"/>
      <c r="BR133" s="45"/>
      <c r="BS133" s="93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</row>
    <row r="134" spans="2:120" s="1" customFormat="1" ht="15.75" customHeight="1">
      <c r="B134" s="386">
        <v>39</v>
      </c>
      <c r="C134" s="387"/>
      <c r="D134" s="383" t="s">
        <v>49</v>
      </c>
      <c r="E134" s="384"/>
      <c r="F134" s="385"/>
      <c r="G134" s="333">
        <f>Ergebniseingabe!G127</f>
        <v>0.7402777777777771</v>
      </c>
      <c r="H134" s="334"/>
      <c r="I134" s="334"/>
      <c r="J134" s="335"/>
      <c r="K134" s="188" t="str">
        <f>Ergebniseingabe!K127</f>
        <v>1. Grp. A</v>
      </c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42" t="s">
        <v>32</v>
      </c>
      <c r="AG134" s="189" t="str">
        <f>Ergebniseingabe!AG127</f>
        <v>1. Grp. C</v>
      </c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221"/>
      <c r="BB134" s="522">
        <f>IF(Ergebniseingabe!BB127="","",Ergebniseingabe!BB127)</f>
      </c>
      <c r="BC134" s="523"/>
      <c r="BD134" s="523"/>
      <c r="BE134" s="516">
        <f>IF(Ergebniseingabe!BE127="","",Ergebniseingabe!BE127)</f>
      </c>
      <c r="BF134" s="517"/>
      <c r="BG134" s="129"/>
      <c r="BH134" s="82"/>
      <c r="BI134" s="63"/>
      <c r="BJ134" s="96"/>
      <c r="BK134" s="96"/>
      <c r="BL134" s="96"/>
      <c r="BM134" s="92"/>
      <c r="BN134" s="97"/>
      <c r="BO134" s="98"/>
      <c r="BP134" s="97"/>
      <c r="BQ134" s="93"/>
      <c r="BR134" s="45"/>
      <c r="BS134" s="93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</row>
    <row r="135" spans="2:120" s="1" customFormat="1" ht="15.75" customHeight="1" thickBot="1">
      <c r="B135" s="377">
        <v>40</v>
      </c>
      <c r="C135" s="378"/>
      <c r="D135" s="379" t="s">
        <v>50</v>
      </c>
      <c r="E135" s="380"/>
      <c r="F135" s="381"/>
      <c r="G135" s="345">
        <f>Ergebniseingabe!G128</f>
        <v>0.7486111111111104</v>
      </c>
      <c r="H135" s="346"/>
      <c r="I135" s="346"/>
      <c r="J135" s="347"/>
      <c r="K135" s="186" t="str">
        <f>Ergebniseingabe!K128</f>
        <v>2. Grp. A</v>
      </c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00" t="s">
        <v>32</v>
      </c>
      <c r="AG135" s="187" t="str">
        <f>Ergebniseingabe!AG128</f>
        <v>2. Grp. C</v>
      </c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284"/>
      <c r="BB135" s="518">
        <f>IF(Ergebniseingabe!BB128="","",Ergebniseingabe!BB128)</f>
      </c>
      <c r="BC135" s="519"/>
      <c r="BD135" s="519"/>
      <c r="BE135" s="504">
        <f>IF(Ergebniseingabe!BE128="","",Ergebniseingabe!BE128)</f>
      </c>
      <c r="BF135" s="505"/>
      <c r="BG135" s="129"/>
      <c r="BH135" s="82"/>
      <c r="BI135" s="63"/>
      <c r="BJ135" s="96"/>
      <c r="BK135" s="96"/>
      <c r="BL135" s="96"/>
      <c r="BM135" s="92"/>
      <c r="BN135" s="97"/>
      <c r="BO135" s="98"/>
      <c r="BP135" s="97"/>
      <c r="BQ135" s="93"/>
      <c r="BR135" s="45"/>
      <c r="BS135" s="93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</row>
    <row r="136" spans="2:120" s="1" customFormat="1" ht="15.75" customHeight="1">
      <c r="B136" s="386">
        <v>41</v>
      </c>
      <c r="C136" s="387"/>
      <c r="D136" s="383" t="s">
        <v>49</v>
      </c>
      <c r="E136" s="384"/>
      <c r="F136" s="385"/>
      <c r="G136" s="333">
        <f>Ergebniseingabe!G129</f>
        <v>0.7569444444444438</v>
      </c>
      <c r="H136" s="334"/>
      <c r="I136" s="334"/>
      <c r="J136" s="335"/>
      <c r="K136" s="188" t="str">
        <f>Ergebniseingabe!K129</f>
        <v>2. Grp. B</v>
      </c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42" t="s">
        <v>32</v>
      </c>
      <c r="AG136" s="189" t="str">
        <f>Ergebniseingabe!AG129</f>
        <v>2. Grp. 3.</v>
      </c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221"/>
      <c r="BB136" s="522">
        <f>IF(Ergebniseingabe!BB129="","",Ergebniseingabe!BB129)</f>
      </c>
      <c r="BC136" s="523"/>
      <c r="BD136" s="523"/>
      <c r="BE136" s="516">
        <f>IF(Ergebniseingabe!BE129="","",Ergebniseingabe!BE129)</f>
      </c>
      <c r="BF136" s="517"/>
      <c r="BG136" s="129"/>
      <c r="BH136" s="82"/>
      <c r="BI136" s="63"/>
      <c r="BJ136" s="96"/>
      <c r="BK136" s="96"/>
      <c r="BL136" s="96"/>
      <c r="BM136" s="92"/>
      <c r="BN136" s="97"/>
      <c r="BO136" s="98"/>
      <c r="BP136" s="97"/>
      <c r="BQ136" s="93"/>
      <c r="BR136" s="45"/>
      <c r="BS136" s="93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</row>
    <row r="137" spans="2:120" s="1" customFormat="1" ht="15.75" customHeight="1" thickBot="1">
      <c r="B137" s="377">
        <v>42</v>
      </c>
      <c r="C137" s="378"/>
      <c r="D137" s="379" t="s">
        <v>50</v>
      </c>
      <c r="E137" s="380"/>
      <c r="F137" s="381"/>
      <c r="G137" s="342">
        <f>Ergebniseingabe!G130</f>
        <v>0.7652777777777771</v>
      </c>
      <c r="H137" s="343"/>
      <c r="I137" s="343"/>
      <c r="J137" s="344"/>
      <c r="K137" s="184" t="str">
        <f>Ergebniseingabe!K130</f>
        <v>1. Grp. B</v>
      </c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00" t="s">
        <v>32</v>
      </c>
      <c r="AG137" s="185" t="str">
        <f>Ergebniseingabe!AG130</f>
        <v>1. Grp. 3.</v>
      </c>
      <c r="AH137" s="185"/>
      <c r="AI137" s="185"/>
      <c r="AJ137" s="185"/>
      <c r="AK137" s="185"/>
      <c r="AL137" s="185"/>
      <c r="AM137" s="185"/>
      <c r="AN137" s="185"/>
      <c r="AO137" s="185"/>
      <c r="AP137" s="185"/>
      <c r="AQ137" s="185"/>
      <c r="AR137" s="185"/>
      <c r="AS137" s="185"/>
      <c r="AT137" s="185"/>
      <c r="AU137" s="185"/>
      <c r="AV137" s="185"/>
      <c r="AW137" s="185"/>
      <c r="AX137" s="185"/>
      <c r="AY137" s="185"/>
      <c r="AZ137" s="185"/>
      <c r="BA137" s="220"/>
      <c r="BB137" s="524">
        <f>IF(Ergebniseingabe!BB130="","",Ergebniseingabe!BB130)</f>
      </c>
      <c r="BC137" s="525"/>
      <c r="BD137" s="525"/>
      <c r="BE137" s="506">
        <f>IF(Ergebniseingabe!BE130="","",Ergebniseingabe!BE130)</f>
      </c>
      <c r="BF137" s="507"/>
      <c r="BG137" s="129"/>
      <c r="BH137" s="82"/>
      <c r="BI137" s="63"/>
      <c r="BJ137" s="96"/>
      <c r="BK137" s="96"/>
      <c r="BL137" s="96"/>
      <c r="BM137" s="92"/>
      <c r="BN137" s="97"/>
      <c r="BO137" s="98"/>
      <c r="BP137" s="97"/>
      <c r="BQ137" s="93"/>
      <c r="BR137" s="45"/>
      <c r="BS137" s="93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</row>
    <row r="138" spans="2:110" s="1" customFormat="1" ht="12.75">
      <c r="B138" s="60"/>
      <c r="C138" s="60"/>
      <c r="D138" s="60"/>
      <c r="E138" s="60"/>
      <c r="F138" s="60"/>
      <c r="G138" s="60"/>
      <c r="H138" s="60"/>
      <c r="I138" s="60"/>
      <c r="J138" s="61"/>
      <c r="K138" s="61"/>
      <c r="L138" s="61"/>
      <c r="M138" s="61"/>
      <c r="N138" s="61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3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3"/>
      <c r="AX138" s="63"/>
      <c r="AY138" s="64"/>
      <c r="AZ138" s="64"/>
      <c r="BA138" s="63"/>
      <c r="BB138" s="63"/>
      <c r="BC138" s="96"/>
      <c r="BD138" s="92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5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</row>
    <row r="139" spans="2:110" s="1" customFormat="1" ht="12.75">
      <c r="B139" s="60"/>
      <c r="C139" s="60"/>
      <c r="D139" s="60"/>
      <c r="E139" s="60"/>
      <c r="F139" s="60"/>
      <c r="G139" s="60"/>
      <c r="H139" s="60"/>
      <c r="I139" s="60"/>
      <c r="J139" s="61"/>
      <c r="K139" s="61"/>
      <c r="L139" s="61"/>
      <c r="M139" s="61"/>
      <c r="N139" s="61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3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3"/>
      <c r="AX139" s="63"/>
      <c r="AY139" s="64"/>
      <c r="AZ139" s="64"/>
      <c r="BA139" s="63"/>
      <c r="BB139" s="63"/>
      <c r="BC139" s="96"/>
      <c r="BD139" s="92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5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</row>
    <row r="140" spans="2:110" s="1" customFormat="1" ht="33" customHeight="1">
      <c r="B140" s="511" t="str">
        <f>B2</f>
        <v>Vereinsname</v>
      </c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  <c r="AS140" s="511"/>
      <c r="AT140" s="511"/>
      <c r="AU140" s="511"/>
      <c r="AV140" s="511"/>
      <c r="AW140" s="511"/>
      <c r="AX140" s="511"/>
      <c r="AY140" s="511"/>
      <c r="AZ140" s="511"/>
      <c r="BA140" s="511"/>
      <c r="BB140" s="124"/>
      <c r="BC140" s="124"/>
      <c r="BD140" s="124"/>
      <c r="BE140" s="124"/>
      <c r="BF140" s="472" t="s">
        <v>69</v>
      </c>
      <c r="BG140" s="472"/>
      <c r="BH140" s="472"/>
      <c r="BI140" s="472"/>
      <c r="BJ140" s="472"/>
      <c r="BK140" s="472"/>
      <c r="BL140" s="472"/>
      <c r="BM140" s="4"/>
      <c r="BN140" s="4"/>
      <c r="BO140" s="4"/>
      <c r="BP140" s="4"/>
      <c r="BQ140" s="4"/>
      <c r="BR140" s="4"/>
      <c r="BS140" s="5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</row>
    <row r="141" spans="1:110" s="11" customFormat="1" ht="27" customHeight="1">
      <c r="A141" s="124"/>
      <c r="B141" s="511" t="str">
        <f>B3</f>
        <v>1. Fair-Play</v>
      </c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  <c r="AS141" s="511"/>
      <c r="AT141" s="511"/>
      <c r="AU141" s="511"/>
      <c r="AV141" s="511"/>
      <c r="AW141" s="511"/>
      <c r="AX141" s="511"/>
      <c r="AY141" s="511"/>
      <c r="AZ141" s="511"/>
      <c r="BA141" s="511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7"/>
      <c r="BL141" s="7"/>
      <c r="BM141" s="7"/>
      <c r="BN141" s="7"/>
      <c r="BO141" s="7"/>
      <c r="BP141" s="7"/>
      <c r="BQ141" s="7"/>
      <c r="BR141" s="7"/>
      <c r="BS141" s="8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</row>
    <row r="142" spans="10:115" s="1" customFormat="1" ht="12.75">
      <c r="J142" s="32" t="s">
        <v>87</v>
      </c>
      <c r="BD142" s="2"/>
      <c r="BE142" s="2"/>
      <c r="BF142" s="3"/>
      <c r="BG142" s="3"/>
      <c r="BH142" s="3"/>
      <c r="BI142" s="3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5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</row>
    <row r="143" spans="2:115" s="1" customFormat="1" ht="13.5" thickBot="1">
      <c r="B143" s="66"/>
      <c r="C143" s="66"/>
      <c r="D143" s="66"/>
      <c r="E143" s="66"/>
      <c r="F143" s="66"/>
      <c r="G143" s="66"/>
      <c r="H143" s="66"/>
      <c r="J143" s="32"/>
      <c r="BD143" s="2"/>
      <c r="BE143" s="2"/>
      <c r="BF143" s="3"/>
      <c r="BG143" s="3"/>
      <c r="BH143" s="3"/>
      <c r="BI143" s="3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5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</row>
    <row r="144" spans="2:115" s="1" customFormat="1" ht="12.75">
      <c r="B144" s="66"/>
      <c r="C144" s="66"/>
      <c r="D144" s="66"/>
      <c r="E144" s="66"/>
      <c r="F144" s="66"/>
      <c r="G144" s="66"/>
      <c r="H144" s="66"/>
      <c r="J144" s="32"/>
      <c r="AG144" s="430">
        <f>L152</f>
      </c>
      <c r="AH144" s="431"/>
      <c r="AI144" s="431"/>
      <c r="AJ144" s="431">
        <f>L153</f>
      </c>
      <c r="AK144" s="431"/>
      <c r="AL144" s="431"/>
      <c r="AM144" s="431">
        <f>L154</f>
      </c>
      <c r="AN144" s="431"/>
      <c r="AO144" s="431"/>
      <c r="AP144" s="431">
        <f>L155</f>
      </c>
      <c r="AQ144" s="431"/>
      <c r="AR144" s="449"/>
      <c r="BD144" s="2"/>
      <c r="BE144" s="2"/>
      <c r="BF144" s="3"/>
      <c r="BG144" s="3"/>
      <c r="BH144" s="3"/>
      <c r="BI144" s="3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5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</row>
    <row r="145" spans="2:115" s="1" customFormat="1" ht="12.75">
      <c r="B145" s="66"/>
      <c r="C145" s="66"/>
      <c r="D145" s="66"/>
      <c r="E145" s="66"/>
      <c r="F145" s="66"/>
      <c r="G145" s="66"/>
      <c r="H145" s="66"/>
      <c r="J145" s="32"/>
      <c r="AG145" s="432"/>
      <c r="AH145" s="433"/>
      <c r="AI145" s="433"/>
      <c r="AJ145" s="433"/>
      <c r="AK145" s="433"/>
      <c r="AL145" s="433"/>
      <c r="AM145" s="433"/>
      <c r="AN145" s="433"/>
      <c r="AO145" s="433"/>
      <c r="AP145" s="433"/>
      <c r="AQ145" s="433"/>
      <c r="AR145" s="450"/>
      <c r="BD145" s="2"/>
      <c r="BE145" s="2"/>
      <c r="BF145" s="3"/>
      <c r="BG145" s="3"/>
      <c r="BH145" s="3"/>
      <c r="BI145" s="3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5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</row>
    <row r="146" spans="2:115" s="1" customFormat="1" ht="12.75">
      <c r="B146" s="66"/>
      <c r="C146" s="66"/>
      <c r="D146" s="66"/>
      <c r="E146" s="66"/>
      <c r="F146" s="66"/>
      <c r="G146" s="66"/>
      <c r="H146" s="66"/>
      <c r="J146" s="32"/>
      <c r="AG146" s="432"/>
      <c r="AH146" s="433"/>
      <c r="AI146" s="433"/>
      <c r="AJ146" s="433"/>
      <c r="AK146" s="433"/>
      <c r="AL146" s="433"/>
      <c r="AM146" s="433"/>
      <c r="AN146" s="433"/>
      <c r="AO146" s="433"/>
      <c r="AP146" s="433"/>
      <c r="AQ146" s="433"/>
      <c r="AR146" s="450"/>
      <c r="BD146" s="2"/>
      <c r="BE146" s="2"/>
      <c r="BF146" s="3"/>
      <c r="BG146" s="3"/>
      <c r="BH146" s="3"/>
      <c r="BI146" s="3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5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</row>
    <row r="147" spans="2:115" s="1" customFormat="1" ht="12.75">
      <c r="B147" s="66"/>
      <c r="C147" s="66"/>
      <c r="D147" s="66"/>
      <c r="E147" s="66"/>
      <c r="F147" s="66"/>
      <c r="G147" s="66"/>
      <c r="H147" s="66"/>
      <c r="J147" s="32"/>
      <c r="AG147" s="432"/>
      <c r="AH147" s="433"/>
      <c r="AI147" s="433"/>
      <c r="AJ147" s="433"/>
      <c r="AK147" s="433"/>
      <c r="AL147" s="433"/>
      <c r="AM147" s="433"/>
      <c r="AN147" s="433"/>
      <c r="AO147" s="433"/>
      <c r="AP147" s="433"/>
      <c r="AQ147" s="433"/>
      <c r="AR147" s="450"/>
      <c r="BD147" s="2"/>
      <c r="BE147" s="2"/>
      <c r="BF147" s="3"/>
      <c r="BG147" s="3"/>
      <c r="BH147" s="3"/>
      <c r="BI147" s="3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5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</row>
    <row r="148" spans="2:115" s="1" customFormat="1" ht="12.75">
      <c r="B148" s="66"/>
      <c r="C148" s="66"/>
      <c r="D148" s="66"/>
      <c r="E148" s="66"/>
      <c r="F148" s="66"/>
      <c r="G148" s="66"/>
      <c r="H148" s="66"/>
      <c r="J148" s="32"/>
      <c r="AG148" s="432"/>
      <c r="AH148" s="433"/>
      <c r="AI148" s="433"/>
      <c r="AJ148" s="433"/>
      <c r="AK148" s="433"/>
      <c r="AL148" s="433"/>
      <c r="AM148" s="433"/>
      <c r="AN148" s="433"/>
      <c r="AO148" s="433"/>
      <c r="AP148" s="433"/>
      <c r="AQ148" s="433"/>
      <c r="AR148" s="450"/>
      <c r="BD148" s="2"/>
      <c r="BE148" s="2"/>
      <c r="BF148" s="3"/>
      <c r="BG148" s="3"/>
      <c r="BH148" s="3"/>
      <c r="BI148" s="3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5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</row>
    <row r="149" spans="2:115" s="1" customFormat="1" ht="12.75">
      <c r="B149" s="66"/>
      <c r="C149" s="66"/>
      <c r="D149" s="66"/>
      <c r="E149" s="66"/>
      <c r="F149" s="66"/>
      <c r="G149" s="66"/>
      <c r="H149" s="66"/>
      <c r="J149" s="32"/>
      <c r="AG149" s="432"/>
      <c r="AH149" s="433"/>
      <c r="AI149" s="433"/>
      <c r="AJ149" s="433"/>
      <c r="AK149" s="433"/>
      <c r="AL149" s="433"/>
      <c r="AM149" s="433"/>
      <c r="AN149" s="433"/>
      <c r="AO149" s="433"/>
      <c r="AP149" s="433"/>
      <c r="AQ149" s="433"/>
      <c r="AR149" s="450"/>
      <c r="BD149" s="2"/>
      <c r="BE149" s="2"/>
      <c r="BF149" s="3"/>
      <c r="BG149" s="3"/>
      <c r="BH149" s="3"/>
      <c r="BI149" s="3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5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</row>
    <row r="150" spans="2:115" s="1" customFormat="1" ht="15.75" customHeight="1" thickBot="1">
      <c r="B150" s="348" t="s">
        <v>35</v>
      </c>
      <c r="C150" s="348"/>
      <c r="D150" s="348"/>
      <c r="E150" s="348"/>
      <c r="F150" s="348"/>
      <c r="G150" s="348"/>
      <c r="H150" s="348"/>
      <c r="AG150" s="432"/>
      <c r="AH150" s="433"/>
      <c r="AI150" s="433"/>
      <c r="AJ150" s="433"/>
      <c r="AK150" s="433"/>
      <c r="AL150" s="433"/>
      <c r="AM150" s="433"/>
      <c r="AN150" s="433"/>
      <c r="AO150" s="433"/>
      <c r="AP150" s="433"/>
      <c r="AQ150" s="433"/>
      <c r="AR150" s="450"/>
      <c r="BD150" s="2"/>
      <c r="BE150" s="2"/>
      <c r="BF150" s="3"/>
      <c r="BG150" s="3"/>
      <c r="BH150" s="3"/>
      <c r="BI150" s="3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5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</row>
    <row r="151" spans="2:148" s="1" customFormat="1" ht="15.75" customHeight="1" thickBot="1">
      <c r="B151" s="316" t="s">
        <v>36</v>
      </c>
      <c r="C151" s="316"/>
      <c r="D151" s="316"/>
      <c r="E151" s="316"/>
      <c r="F151" s="316" t="s">
        <v>37</v>
      </c>
      <c r="G151" s="316"/>
      <c r="H151" s="316"/>
      <c r="J151" s="460" t="str">
        <f>Ergebniseingabe!J140</f>
        <v>Gruppe D</v>
      </c>
      <c r="K151" s="461"/>
      <c r="L151" s="461"/>
      <c r="M151" s="461"/>
      <c r="N151" s="461"/>
      <c r="O151" s="461"/>
      <c r="P151" s="461"/>
      <c r="Q151" s="461"/>
      <c r="R151" s="461"/>
      <c r="S151" s="461"/>
      <c r="T151" s="461"/>
      <c r="U151" s="461"/>
      <c r="V151" s="461"/>
      <c r="W151" s="461"/>
      <c r="X151" s="461"/>
      <c r="Y151" s="461"/>
      <c r="Z151" s="461"/>
      <c r="AA151" s="461"/>
      <c r="AB151" s="461"/>
      <c r="AC151" s="461"/>
      <c r="AD151" s="461"/>
      <c r="AE151" s="461"/>
      <c r="AF151" s="461"/>
      <c r="AG151" s="434"/>
      <c r="AH151" s="435"/>
      <c r="AI151" s="435"/>
      <c r="AJ151" s="435"/>
      <c r="AK151" s="435"/>
      <c r="AL151" s="435"/>
      <c r="AM151" s="435"/>
      <c r="AN151" s="435"/>
      <c r="AO151" s="435"/>
      <c r="AP151" s="435"/>
      <c r="AQ151" s="435"/>
      <c r="AR151" s="451"/>
      <c r="AS151" s="389" t="s">
        <v>38</v>
      </c>
      <c r="AT151" s="389"/>
      <c r="AU151" s="390"/>
      <c r="AV151" s="388" t="s">
        <v>39</v>
      </c>
      <c r="AW151" s="389"/>
      <c r="AX151" s="390"/>
      <c r="AY151" s="388" t="s">
        <v>40</v>
      </c>
      <c r="AZ151" s="389"/>
      <c r="BA151" s="390"/>
      <c r="BB151" s="388" t="s">
        <v>41</v>
      </c>
      <c r="BC151" s="389"/>
      <c r="BD151" s="390"/>
      <c r="BE151" s="389" t="s">
        <v>42</v>
      </c>
      <c r="BF151" s="389"/>
      <c r="BG151" s="389"/>
      <c r="BH151" s="389"/>
      <c r="BI151" s="389"/>
      <c r="BJ151" s="388" t="s">
        <v>43</v>
      </c>
      <c r="BK151" s="389"/>
      <c r="BL151" s="390"/>
      <c r="BM151" s="419" t="s">
        <v>44</v>
      </c>
      <c r="BN151" s="420"/>
      <c r="BO151" s="421"/>
      <c r="BP151" s="67"/>
      <c r="CB151" s="6"/>
      <c r="CC151" s="6"/>
      <c r="CD151" s="5"/>
      <c r="CF151" s="3"/>
      <c r="CG151" s="4"/>
      <c r="CH151" s="4"/>
      <c r="CI151" s="4"/>
      <c r="CJ151" s="4"/>
      <c r="CK151" s="4"/>
      <c r="CL151" s="77"/>
      <c r="CM151" s="36"/>
      <c r="CN151" s="36"/>
      <c r="CO151" s="36"/>
      <c r="CP151" s="38"/>
      <c r="CQ151" s="38"/>
      <c r="CR151" s="40"/>
      <c r="CS151" s="40"/>
      <c r="CT151" s="40"/>
      <c r="CU151" s="40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</row>
    <row r="152" spans="2:148" s="1" customFormat="1" ht="15.75" customHeight="1">
      <c r="B152" s="501">
        <f>IF(Ergebniseingabe!B141="","",Ergebniseingabe!B141)</f>
      </c>
      <c r="C152" s="501"/>
      <c r="D152" s="501"/>
      <c r="E152" s="501"/>
      <c r="F152" s="501">
        <f>IF(Ergebniseingabe!F141="","",Ergebniseingabe!F141)</f>
      </c>
      <c r="G152" s="501"/>
      <c r="H152" s="501"/>
      <c r="I152" s="33">
        <v>1</v>
      </c>
      <c r="J152" s="359">
        <f>Ergebniseingabe!J141</f>
      </c>
      <c r="K152" s="360"/>
      <c r="L152" s="159">
        <f>Ergebniseingabe!L141</f>
      </c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401"/>
      <c r="AH152" s="401"/>
      <c r="AI152" s="402"/>
      <c r="AJ152" s="174">
        <f>Ergebniseingabe!AJ141</f>
      </c>
      <c r="AK152" s="175"/>
      <c r="AL152" s="176"/>
      <c r="AM152" s="174">
        <f>Ergebniseingabe!AM141</f>
      </c>
      <c r="AN152" s="175"/>
      <c r="AO152" s="176"/>
      <c r="AP152" s="169">
        <f>Ergebniseingabe!AP141</f>
      </c>
      <c r="AQ152" s="170"/>
      <c r="AR152" s="170"/>
      <c r="AS152" s="170">
        <f>Ergebniseingabe!AS141</f>
      </c>
      <c r="AT152" s="170"/>
      <c r="AU152" s="515"/>
      <c r="AV152" s="174">
        <f>Ergebniseingabe!AV141</f>
      </c>
      <c r="AW152" s="175"/>
      <c r="AX152" s="176"/>
      <c r="AY152" s="174">
        <f>Ergebniseingabe!AY141</f>
      </c>
      <c r="AZ152" s="175"/>
      <c r="BA152" s="176"/>
      <c r="BB152" s="174">
        <f>Ergebniseingabe!BB141</f>
      </c>
      <c r="BC152" s="175"/>
      <c r="BD152" s="176"/>
      <c r="BE152" s="309">
        <f>Ergebniseingabe!BE141</f>
      </c>
      <c r="BF152" s="310"/>
      <c r="BG152" s="103">
        <f>Ergebniseingabe!BG141</f>
      </c>
      <c r="BH152" s="396">
        <f>Ergebniseingabe!BH141</f>
      </c>
      <c r="BI152" s="396"/>
      <c r="BJ152" s="394">
        <f>Ergebniseingabe!BJ141</f>
      </c>
      <c r="BK152" s="395"/>
      <c r="BL152" s="395"/>
      <c r="BM152" s="298">
        <f>Ergebniseingabe!BM141</f>
      </c>
      <c r="BN152" s="392"/>
      <c r="BO152" s="393"/>
      <c r="BP152" s="33">
        <v>1</v>
      </c>
      <c r="CB152" s="6"/>
      <c r="CC152" s="6"/>
      <c r="CD152" s="5"/>
      <c r="CF152" s="3"/>
      <c r="CG152" s="4"/>
      <c r="CH152" s="4"/>
      <c r="CI152" s="4"/>
      <c r="CJ152" s="4"/>
      <c r="CK152" s="4"/>
      <c r="CL152" s="77"/>
      <c r="CM152" s="36"/>
      <c r="CN152" s="36"/>
      <c r="CO152" s="36"/>
      <c r="CP152" s="38"/>
      <c r="CQ152" s="38"/>
      <c r="CR152" s="40"/>
      <c r="CS152" s="40"/>
      <c r="CT152" s="40"/>
      <c r="CU152" s="40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</row>
    <row r="153" spans="2:148" s="1" customFormat="1" ht="15.75" customHeight="1">
      <c r="B153" s="501">
        <f>IF(Ergebniseingabe!B142="","",Ergebniseingabe!B142)</f>
      </c>
      <c r="C153" s="501"/>
      <c r="D153" s="501"/>
      <c r="E153" s="501"/>
      <c r="F153" s="501">
        <f>IF(Ergebniseingabe!F142="","",Ergebniseingabe!F142)</f>
      </c>
      <c r="G153" s="501"/>
      <c r="H153" s="501"/>
      <c r="I153" s="33">
        <v>2</v>
      </c>
      <c r="J153" s="250">
        <f>Ergebniseingabe!J142</f>
      </c>
      <c r="K153" s="251"/>
      <c r="L153" s="208">
        <f>Ergebniseingabe!L142</f>
      </c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161">
        <f>Ergebniseingabe!AG142</f>
      </c>
      <c r="AH153" s="161"/>
      <c r="AI153" s="246"/>
      <c r="AJ153" s="171"/>
      <c r="AK153" s="172"/>
      <c r="AL153" s="173"/>
      <c r="AM153" s="177">
        <f>Ergebniseingabe!AM142</f>
      </c>
      <c r="AN153" s="178"/>
      <c r="AO153" s="179"/>
      <c r="AP153" s="160">
        <f>Ergebniseingabe!AP142</f>
      </c>
      <c r="AQ153" s="161"/>
      <c r="AR153" s="161"/>
      <c r="AS153" s="161">
        <f>Ergebniseingabe!AS142</f>
      </c>
      <c r="AT153" s="161"/>
      <c r="AU153" s="246"/>
      <c r="AV153" s="177">
        <f>Ergebniseingabe!AV142</f>
      </c>
      <c r="AW153" s="178"/>
      <c r="AX153" s="179"/>
      <c r="AY153" s="177">
        <f>Ergebniseingabe!AY142</f>
      </c>
      <c r="AZ153" s="178"/>
      <c r="BA153" s="179"/>
      <c r="BB153" s="177">
        <f>Ergebniseingabe!BB142</f>
      </c>
      <c r="BC153" s="178"/>
      <c r="BD153" s="179"/>
      <c r="BE153" s="240">
        <f>Ergebniseingabe!BE142</f>
      </c>
      <c r="BF153" s="298"/>
      <c r="BG153" s="79">
        <f>Ergebniseingabe!BG142</f>
      </c>
      <c r="BH153" s="392">
        <f>Ergebniseingabe!BH142</f>
      </c>
      <c r="BI153" s="392"/>
      <c r="BJ153" s="282">
        <f>Ergebniseingabe!BJ142</f>
      </c>
      <c r="BK153" s="391"/>
      <c r="BL153" s="391"/>
      <c r="BM153" s="298">
        <f>Ergebniseingabe!BM142</f>
      </c>
      <c r="BN153" s="392"/>
      <c r="BO153" s="393"/>
      <c r="BP153" s="33">
        <v>2</v>
      </c>
      <c r="CB153" s="6"/>
      <c r="CC153" s="6"/>
      <c r="CD153" s="5"/>
      <c r="CF153" s="3"/>
      <c r="CG153" s="4"/>
      <c r="CH153" s="4"/>
      <c r="CI153" s="4"/>
      <c r="CJ153" s="4"/>
      <c r="CK153" s="4"/>
      <c r="CL153" s="77"/>
      <c r="CM153" s="36"/>
      <c r="CN153" s="36"/>
      <c r="CO153" s="36"/>
      <c r="CP153" s="38"/>
      <c r="CQ153" s="38"/>
      <c r="CR153" s="40"/>
      <c r="CS153" s="40"/>
      <c r="CT153" s="40"/>
      <c r="CU153" s="40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</row>
    <row r="154" spans="2:148" s="1" customFormat="1" ht="15.75" customHeight="1">
      <c r="B154" s="501">
        <f>IF(Ergebniseingabe!B143="","",Ergebniseingabe!B143)</f>
      </c>
      <c r="C154" s="501"/>
      <c r="D154" s="501"/>
      <c r="E154" s="501"/>
      <c r="F154" s="501">
        <f>IF(Ergebniseingabe!F143="","",Ergebniseingabe!F143)</f>
      </c>
      <c r="G154" s="501"/>
      <c r="H154" s="501"/>
      <c r="I154" s="33">
        <v>3</v>
      </c>
      <c r="J154" s="250">
        <f>Ergebniseingabe!J143</f>
      </c>
      <c r="K154" s="251"/>
      <c r="L154" s="208">
        <f>Ergebniseingabe!L143</f>
      </c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161">
        <f>Ergebniseingabe!AG143</f>
      </c>
      <c r="AH154" s="161"/>
      <c r="AI154" s="246"/>
      <c r="AJ154" s="177">
        <f>Ergebniseingabe!AJ143</f>
      </c>
      <c r="AK154" s="178"/>
      <c r="AL154" s="179"/>
      <c r="AM154" s="171"/>
      <c r="AN154" s="172"/>
      <c r="AO154" s="173"/>
      <c r="AP154" s="160">
        <f>Ergebniseingabe!AP143</f>
      </c>
      <c r="AQ154" s="161"/>
      <c r="AR154" s="161"/>
      <c r="AS154" s="161">
        <f>Ergebniseingabe!AS143</f>
      </c>
      <c r="AT154" s="161"/>
      <c r="AU154" s="246"/>
      <c r="AV154" s="177">
        <f>Ergebniseingabe!AV143</f>
      </c>
      <c r="AW154" s="178"/>
      <c r="AX154" s="179"/>
      <c r="AY154" s="177">
        <f>Ergebniseingabe!AY143</f>
      </c>
      <c r="AZ154" s="178"/>
      <c r="BA154" s="179"/>
      <c r="BB154" s="177">
        <f>Ergebniseingabe!BB143</f>
      </c>
      <c r="BC154" s="178"/>
      <c r="BD154" s="179"/>
      <c r="BE154" s="240">
        <f>Ergebniseingabe!BE143</f>
      </c>
      <c r="BF154" s="298"/>
      <c r="BG154" s="79">
        <f>Ergebniseingabe!BG143</f>
      </c>
      <c r="BH154" s="392">
        <f>Ergebniseingabe!BH143</f>
      </c>
      <c r="BI154" s="392"/>
      <c r="BJ154" s="282">
        <f>Ergebniseingabe!BJ143</f>
      </c>
      <c r="BK154" s="391"/>
      <c r="BL154" s="391"/>
      <c r="BM154" s="298">
        <f>Ergebniseingabe!BM143</f>
      </c>
      <c r="BN154" s="392"/>
      <c r="BO154" s="393"/>
      <c r="BP154" s="33">
        <v>3</v>
      </c>
      <c r="CB154" s="6"/>
      <c r="CC154" s="6"/>
      <c r="CD154" s="5"/>
      <c r="CF154" s="3"/>
      <c r="CG154" s="4"/>
      <c r="CH154" s="4"/>
      <c r="CI154" s="4"/>
      <c r="CJ154" s="4"/>
      <c r="CK154" s="4"/>
      <c r="CL154" s="77"/>
      <c r="CM154" s="36"/>
      <c r="CN154" s="36"/>
      <c r="CO154" s="36"/>
      <c r="CP154" s="38"/>
      <c r="CQ154" s="38"/>
      <c r="CR154" s="40"/>
      <c r="CS154" s="40"/>
      <c r="CT154" s="40"/>
      <c r="CU154" s="40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</row>
    <row r="155" spans="2:148" s="1" customFormat="1" ht="15.75" customHeight="1" thickBot="1">
      <c r="B155" s="501">
        <f>IF(Ergebniseingabe!B144="","",Ergebniseingabe!B144)</f>
      </c>
      <c r="C155" s="501"/>
      <c r="D155" s="501"/>
      <c r="E155" s="501"/>
      <c r="F155" s="501">
        <f>IF(Ergebniseingabe!F144="","",Ergebniseingabe!F144)</f>
      </c>
      <c r="G155" s="501"/>
      <c r="H155" s="501"/>
      <c r="I155" s="33">
        <v>4</v>
      </c>
      <c r="J155" s="263">
        <f>Ergebniseingabe!J144</f>
      </c>
      <c r="K155" s="264"/>
      <c r="L155" s="206">
        <f>Ergebniseingabe!L144</f>
      </c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44">
        <f>Ergebniseingabe!AG144</f>
      </c>
      <c r="AH155" s="244"/>
      <c r="AI155" s="245"/>
      <c r="AJ155" s="181">
        <f>Ergebniseingabe!AJ144</f>
      </c>
      <c r="AK155" s="182"/>
      <c r="AL155" s="183"/>
      <c r="AM155" s="181">
        <f>Ergebniseingabe!AM144</f>
      </c>
      <c r="AN155" s="182"/>
      <c r="AO155" s="183"/>
      <c r="AP155" s="252"/>
      <c r="AQ155" s="253"/>
      <c r="AR155" s="253"/>
      <c r="AS155" s="244">
        <f>Ergebniseingabe!AS144</f>
      </c>
      <c r="AT155" s="244"/>
      <c r="AU155" s="245"/>
      <c r="AV155" s="181">
        <f>Ergebniseingabe!AV144</f>
      </c>
      <c r="AW155" s="182"/>
      <c r="AX155" s="183"/>
      <c r="AY155" s="181">
        <f>Ergebniseingabe!AY144</f>
      </c>
      <c r="AZ155" s="182"/>
      <c r="BA155" s="183"/>
      <c r="BB155" s="181">
        <f>Ergebniseingabe!BB144</f>
      </c>
      <c r="BC155" s="182"/>
      <c r="BD155" s="183"/>
      <c r="BE155" s="241">
        <f>Ergebniseingabe!BE144</f>
      </c>
      <c r="BF155" s="283"/>
      <c r="BG155" s="80">
        <f>Ergebniseingabe!BG144</f>
      </c>
      <c r="BH155" s="400">
        <f>Ergebniseingabe!BH144</f>
      </c>
      <c r="BI155" s="400"/>
      <c r="BJ155" s="313">
        <f>Ergebniseingabe!BJ144</f>
      </c>
      <c r="BK155" s="407"/>
      <c r="BL155" s="407"/>
      <c r="BM155" s="283">
        <f>Ergebniseingabe!BM144</f>
      </c>
      <c r="BN155" s="400"/>
      <c r="BO155" s="405"/>
      <c r="BP155" s="33">
        <v>4</v>
      </c>
      <c r="CB155" s="6"/>
      <c r="CC155" s="6"/>
      <c r="CD155" s="5"/>
      <c r="CF155" s="3"/>
      <c r="CG155" s="4"/>
      <c r="CH155" s="4"/>
      <c r="CI155" s="4"/>
      <c r="CJ155" s="4"/>
      <c r="CK155" s="4"/>
      <c r="CL155" s="77"/>
      <c r="CM155" s="36"/>
      <c r="CN155" s="36"/>
      <c r="CO155" s="36"/>
      <c r="CP155" s="38"/>
      <c r="CQ155" s="38"/>
      <c r="CR155" s="40"/>
      <c r="CS155" s="40"/>
      <c r="CT155" s="40"/>
      <c r="CU155" s="40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</row>
    <row r="156" spans="2:148" s="1" customFormat="1" ht="15.75" customHeight="1" thickBot="1">
      <c r="B156" s="126"/>
      <c r="C156" s="126"/>
      <c r="D156" s="126"/>
      <c r="E156" s="126"/>
      <c r="F156" s="126"/>
      <c r="G156" s="126"/>
      <c r="H156" s="126"/>
      <c r="I156" s="33"/>
      <c r="J156" s="118"/>
      <c r="K156" s="118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20"/>
      <c r="AH156" s="120"/>
      <c r="AI156" s="120"/>
      <c r="AJ156" s="120"/>
      <c r="AK156" s="120"/>
      <c r="AL156" s="120"/>
      <c r="AM156" s="123"/>
      <c r="AN156" s="123"/>
      <c r="AO156" s="123"/>
      <c r="AP156" s="120"/>
      <c r="AQ156" s="120"/>
      <c r="AR156" s="120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2"/>
      <c r="BK156" s="122"/>
      <c r="BL156" s="122"/>
      <c r="BM156" s="121"/>
      <c r="BN156" s="121"/>
      <c r="BO156" s="121"/>
      <c r="BP156" s="33"/>
      <c r="CB156" s="6"/>
      <c r="CC156" s="6"/>
      <c r="CD156" s="5"/>
      <c r="CF156" s="3"/>
      <c r="CG156" s="4"/>
      <c r="CH156" s="4"/>
      <c r="CI156" s="4"/>
      <c r="CJ156" s="4"/>
      <c r="CK156" s="4"/>
      <c r="CL156" s="77"/>
      <c r="CM156" s="36"/>
      <c r="CN156" s="36"/>
      <c r="CO156" s="36"/>
      <c r="CP156" s="38"/>
      <c r="CQ156" s="38"/>
      <c r="CR156" s="40"/>
      <c r="CS156" s="40"/>
      <c r="CT156" s="40"/>
      <c r="CU156" s="40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</row>
    <row r="157" spans="2:148" s="1" customFormat="1" ht="15.75" customHeight="1">
      <c r="B157" s="126"/>
      <c r="C157" s="126"/>
      <c r="D157" s="126"/>
      <c r="E157" s="126"/>
      <c r="F157" s="126"/>
      <c r="G157" s="126"/>
      <c r="H157" s="126"/>
      <c r="I157" s="33"/>
      <c r="J157" s="118"/>
      <c r="K157" s="118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439">
        <f>L165</f>
      </c>
      <c r="AH157" s="440"/>
      <c r="AI157" s="440"/>
      <c r="AJ157" s="440">
        <f>L166</f>
      </c>
      <c r="AK157" s="440"/>
      <c r="AL157" s="440"/>
      <c r="AM157" s="440">
        <f>L167</f>
      </c>
      <c r="AN157" s="440"/>
      <c r="AO157" s="440"/>
      <c r="AP157" s="440">
        <f>L168</f>
      </c>
      <c r="AQ157" s="440"/>
      <c r="AR157" s="445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2"/>
      <c r="BK157" s="122"/>
      <c r="BL157" s="122"/>
      <c r="BM157" s="121"/>
      <c r="BN157" s="121"/>
      <c r="BO157" s="121"/>
      <c r="BP157" s="33"/>
      <c r="CB157" s="6"/>
      <c r="CC157" s="6"/>
      <c r="CD157" s="5"/>
      <c r="CF157" s="3"/>
      <c r="CG157" s="4"/>
      <c r="CH157" s="4"/>
      <c r="CI157" s="4"/>
      <c r="CJ157" s="4"/>
      <c r="CK157" s="4"/>
      <c r="CL157" s="77"/>
      <c r="CM157" s="36"/>
      <c r="CN157" s="36"/>
      <c r="CO157" s="36"/>
      <c r="CP157" s="38"/>
      <c r="CQ157" s="38"/>
      <c r="CR157" s="40"/>
      <c r="CS157" s="40"/>
      <c r="CT157" s="40"/>
      <c r="CU157" s="40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</row>
    <row r="158" spans="2:148" s="1" customFormat="1" ht="15.75" customHeight="1">
      <c r="B158" s="126"/>
      <c r="C158" s="126"/>
      <c r="D158" s="126"/>
      <c r="E158" s="126"/>
      <c r="F158" s="126"/>
      <c r="G158" s="126"/>
      <c r="H158" s="126"/>
      <c r="I158" s="33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441"/>
      <c r="AH158" s="442"/>
      <c r="AI158" s="442"/>
      <c r="AJ158" s="442"/>
      <c r="AK158" s="442"/>
      <c r="AL158" s="442"/>
      <c r="AM158" s="442"/>
      <c r="AN158" s="442"/>
      <c r="AO158" s="442"/>
      <c r="AP158" s="442"/>
      <c r="AQ158" s="442"/>
      <c r="AR158" s="446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2"/>
      <c r="BK158" s="122"/>
      <c r="BL158" s="122"/>
      <c r="BM158" s="121"/>
      <c r="BN158" s="121"/>
      <c r="BO158" s="121"/>
      <c r="BP158" s="33"/>
      <c r="CB158" s="6"/>
      <c r="CC158" s="6"/>
      <c r="CD158" s="5"/>
      <c r="CF158" s="3"/>
      <c r="CG158" s="4"/>
      <c r="CH158" s="4"/>
      <c r="CI158" s="4"/>
      <c r="CJ158" s="4"/>
      <c r="CK158" s="4"/>
      <c r="CL158" s="77"/>
      <c r="CM158" s="36"/>
      <c r="CN158" s="36"/>
      <c r="CO158" s="36"/>
      <c r="CP158" s="38"/>
      <c r="CQ158" s="38"/>
      <c r="CR158" s="40"/>
      <c r="CS158" s="40"/>
      <c r="CT158" s="40"/>
      <c r="CU158" s="40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</row>
    <row r="159" spans="2:148" s="1" customFormat="1" ht="15.75" customHeight="1">
      <c r="B159" s="126"/>
      <c r="C159" s="126"/>
      <c r="D159" s="126"/>
      <c r="E159" s="126"/>
      <c r="F159" s="126"/>
      <c r="G159" s="126"/>
      <c r="H159" s="126"/>
      <c r="I159" s="33"/>
      <c r="J159" s="118"/>
      <c r="K159" s="118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441"/>
      <c r="AH159" s="442"/>
      <c r="AI159" s="442"/>
      <c r="AJ159" s="442"/>
      <c r="AK159" s="442"/>
      <c r="AL159" s="442"/>
      <c r="AM159" s="442"/>
      <c r="AN159" s="442"/>
      <c r="AO159" s="442"/>
      <c r="AP159" s="442"/>
      <c r="AQ159" s="442"/>
      <c r="AR159" s="446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2"/>
      <c r="BK159" s="122"/>
      <c r="BL159" s="122"/>
      <c r="BM159" s="121"/>
      <c r="BN159" s="121"/>
      <c r="BO159" s="121"/>
      <c r="BP159" s="33"/>
      <c r="CB159" s="6"/>
      <c r="CC159" s="6"/>
      <c r="CD159" s="5"/>
      <c r="CF159" s="3"/>
      <c r="CG159" s="4"/>
      <c r="CH159" s="4"/>
      <c r="CI159" s="4"/>
      <c r="CJ159" s="4"/>
      <c r="CK159" s="4"/>
      <c r="CL159" s="77"/>
      <c r="CM159" s="36"/>
      <c r="CN159" s="36"/>
      <c r="CO159" s="36"/>
      <c r="CP159" s="38"/>
      <c r="CQ159" s="38"/>
      <c r="CR159" s="40"/>
      <c r="CS159" s="40"/>
      <c r="CT159" s="40"/>
      <c r="CU159" s="40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</row>
    <row r="160" spans="2:148" s="1" customFormat="1" ht="15.75" customHeight="1">
      <c r="B160" s="126"/>
      <c r="C160" s="126"/>
      <c r="D160" s="126"/>
      <c r="E160" s="126"/>
      <c r="F160" s="126"/>
      <c r="G160" s="126"/>
      <c r="H160" s="126"/>
      <c r="I160" s="33"/>
      <c r="J160" s="118"/>
      <c r="K160" s="118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441"/>
      <c r="AH160" s="442"/>
      <c r="AI160" s="442"/>
      <c r="AJ160" s="442"/>
      <c r="AK160" s="442"/>
      <c r="AL160" s="442"/>
      <c r="AM160" s="442"/>
      <c r="AN160" s="442"/>
      <c r="AO160" s="442"/>
      <c r="AP160" s="442"/>
      <c r="AQ160" s="442"/>
      <c r="AR160" s="446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2"/>
      <c r="BK160" s="122"/>
      <c r="BL160" s="122"/>
      <c r="BM160" s="121"/>
      <c r="BN160" s="121"/>
      <c r="BO160" s="121"/>
      <c r="BP160" s="33"/>
      <c r="CB160" s="6"/>
      <c r="CC160" s="6"/>
      <c r="CD160" s="5"/>
      <c r="CF160" s="3"/>
      <c r="CG160" s="4"/>
      <c r="CH160" s="4"/>
      <c r="CI160" s="4"/>
      <c r="CJ160" s="4"/>
      <c r="CK160" s="4"/>
      <c r="CL160" s="77"/>
      <c r="CM160" s="36"/>
      <c r="CN160" s="36"/>
      <c r="CO160" s="36"/>
      <c r="CP160" s="38"/>
      <c r="CQ160" s="38"/>
      <c r="CR160" s="40"/>
      <c r="CS160" s="40"/>
      <c r="CT160" s="40"/>
      <c r="CU160" s="40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</row>
    <row r="161" spans="2:148" s="1" customFormat="1" ht="15.75" customHeight="1">
      <c r="B161" s="126"/>
      <c r="C161" s="126"/>
      <c r="D161" s="126"/>
      <c r="E161" s="126"/>
      <c r="F161" s="126"/>
      <c r="G161" s="126"/>
      <c r="H161" s="126"/>
      <c r="I161" s="33"/>
      <c r="J161" s="118"/>
      <c r="K161" s="118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441"/>
      <c r="AH161" s="442"/>
      <c r="AI161" s="442"/>
      <c r="AJ161" s="442"/>
      <c r="AK161" s="442"/>
      <c r="AL161" s="442"/>
      <c r="AM161" s="442"/>
      <c r="AN161" s="442"/>
      <c r="AO161" s="442"/>
      <c r="AP161" s="442"/>
      <c r="AQ161" s="442"/>
      <c r="AR161" s="446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2"/>
      <c r="BK161" s="122"/>
      <c r="BL161" s="122"/>
      <c r="BM161" s="121"/>
      <c r="BN161" s="121"/>
      <c r="BO161" s="121"/>
      <c r="BP161" s="33"/>
      <c r="CB161" s="6"/>
      <c r="CC161" s="6"/>
      <c r="CD161" s="5"/>
      <c r="CF161" s="3"/>
      <c r="CG161" s="4"/>
      <c r="CH161" s="4"/>
      <c r="CI161" s="4"/>
      <c r="CJ161" s="4"/>
      <c r="CK161" s="4"/>
      <c r="CL161" s="77"/>
      <c r="CM161" s="36"/>
      <c r="CN161" s="36"/>
      <c r="CO161" s="36"/>
      <c r="CP161" s="38"/>
      <c r="CQ161" s="38"/>
      <c r="CR161" s="40"/>
      <c r="CS161" s="40"/>
      <c r="CT161" s="40"/>
      <c r="CU161" s="40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</row>
    <row r="162" spans="2:148" s="1" customFormat="1" ht="15.75" customHeight="1">
      <c r="B162" s="126"/>
      <c r="C162" s="126"/>
      <c r="D162" s="126"/>
      <c r="E162" s="126"/>
      <c r="F162" s="126"/>
      <c r="G162" s="126"/>
      <c r="H162" s="126"/>
      <c r="I162" s="33"/>
      <c r="J162" s="118"/>
      <c r="K162" s="118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441"/>
      <c r="AH162" s="442"/>
      <c r="AI162" s="442"/>
      <c r="AJ162" s="442"/>
      <c r="AK162" s="442"/>
      <c r="AL162" s="442"/>
      <c r="AM162" s="442"/>
      <c r="AN162" s="442"/>
      <c r="AO162" s="442"/>
      <c r="AP162" s="442"/>
      <c r="AQ162" s="442"/>
      <c r="AR162" s="446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2"/>
      <c r="BK162" s="122"/>
      <c r="BL162" s="122"/>
      <c r="BM162" s="121"/>
      <c r="BN162" s="121"/>
      <c r="BO162" s="121"/>
      <c r="BP162" s="33"/>
      <c r="CB162" s="6"/>
      <c r="CC162" s="6"/>
      <c r="CD162" s="5"/>
      <c r="CF162" s="3"/>
      <c r="CG162" s="4"/>
      <c r="CH162" s="4"/>
      <c r="CI162" s="4"/>
      <c r="CJ162" s="4"/>
      <c r="CK162" s="4"/>
      <c r="CL162" s="77"/>
      <c r="CM162" s="36"/>
      <c r="CN162" s="36"/>
      <c r="CO162" s="36"/>
      <c r="CP162" s="38"/>
      <c r="CQ162" s="38"/>
      <c r="CR162" s="40"/>
      <c r="CS162" s="40"/>
      <c r="CT162" s="40"/>
      <c r="CU162" s="40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</row>
    <row r="163" spans="10:137" s="1" customFormat="1" ht="15.75" customHeight="1" thickBot="1">
      <c r="J163" s="83"/>
      <c r="K163" s="83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3"/>
      <c r="Y163" s="83"/>
      <c r="Z163" s="83"/>
      <c r="AA163" s="85"/>
      <c r="AB163" s="83"/>
      <c r="AC163" s="83"/>
      <c r="AD163" s="86"/>
      <c r="AE163" s="86"/>
      <c r="AF163" s="86"/>
      <c r="AG163" s="441"/>
      <c r="AH163" s="442"/>
      <c r="AI163" s="442"/>
      <c r="AJ163" s="442"/>
      <c r="AK163" s="442"/>
      <c r="AL163" s="442"/>
      <c r="AM163" s="442"/>
      <c r="AN163" s="442"/>
      <c r="AO163" s="442"/>
      <c r="AP163" s="442"/>
      <c r="AQ163" s="442"/>
      <c r="AR163" s="446"/>
      <c r="BF163" s="83"/>
      <c r="BG163" s="83"/>
      <c r="BH163" s="84"/>
      <c r="BI163" s="84"/>
      <c r="BJ163" s="84"/>
      <c r="BK163" s="84"/>
      <c r="BL163" s="84"/>
      <c r="BP163" s="84"/>
      <c r="BQ163" s="84"/>
      <c r="BR163" s="84"/>
      <c r="BS163" s="84"/>
      <c r="BT163" s="104"/>
      <c r="BU163" s="104"/>
      <c r="BV163" s="104"/>
      <c r="BW163" s="3"/>
      <c r="BX163" s="4"/>
      <c r="BY163" s="4"/>
      <c r="BZ163" s="4"/>
      <c r="CA163" s="4"/>
      <c r="CB163" s="36"/>
      <c r="CC163" s="36"/>
      <c r="CD163" s="59"/>
      <c r="CE163" s="4"/>
      <c r="CF163" s="4"/>
      <c r="CG163" s="4"/>
      <c r="CH163" s="4"/>
      <c r="CI163" s="4"/>
      <c r="CJ163" s="4"/>
      <c r="CK163" s="4"/>
      <c r="CL163" s="2"/>
      <c r="CM163" s="6"/>
      <c r="CN163" s="6"/>
      <c r="CO163" s="6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</row>
    <row r="164" spans="10:148" s="1" customFormat="1" ht="15.75" customHeight="1" thickBot="1">
      <c r="J164" s="462" t="str">
        <f>Ergebniseingabe!J153</f>
        <v>Gruppe E</v>
      </c>
      <c r="K164" s="463"/>
      <c r="L164" s="463"/>
      <c r="M164" s="463"/>
      <c r="N164" s="463"/>
      <c r="O164" s="463"/>
      <c r="P164" s="463"/>
      <c r="Q164" s="463"/>
      <c r="R164" s="463"/>
      <c r="S164" s="463"/>
      <c r="T164" s="463"/>
      <c r="U164" s="463"/>
      <c r="V164" s="463"/>
      <c r="W164" s="463"/>
      <c r="X164" s="463"/>
      <c r="Y164" s="463"/>
      <c r="Z164" s="463"/>
      <c r="AA164" s="463"/>
      <c r="AB164" s="463"/>
      <c r="AC164" s="463"/>
      <c r="AD164" s="463"/>
      <c r="AE164" s="463"/>
      <c r="AF164" s="463"/>
      <c r="AG164" s="443"/>
      <c r="AH164" s="444"/>
      <c r="AI164" s="444"/>
      <c r="AJ164" s="444"/>
      <c r="AK164" s="444"/>
      <c r="AL164" s="444"/>
      <c r="AM164" s="444"/>
      <c r="AN164" s="444"/>
      <c r="AO164" s="444"/>
      <c r="AP164" s="444"/>
      <c r="AQ164" s="444"/>
      <c r="AR164" s="447"/>
      <c r="AS164" s="398" t="s">
        <v>38</v>
      </c>
      <c r="AT164" s="398"/>
      <c r="AU164" s="399"/>
      <c r="AV164" s="397" t="s">
        <v>39</v>
      </c>
      <c r="AW164" s="398"/>
      <c r="AX164" s="399"/>
      <c r="AY164" s="397" t="s">
        <v>40</v>
      </c>
      <c r="AZ164" s="398"/>
      <c r="BA164" s="399"/>
      <c r="BB164" s="397" t="s">
        <v>41</v>
      </c>
      <c r="BC164" s="398"/>
      <c r="BD164" s="399"/>
      <c r="BE164" s="398" t="s">
        <v>42</v>
      </c>
      <c r="BF164" s="398"/>
      <c r="BG164" s="398"/>
      <c r="BH164" s="398"/>
      <c r="BI164" s="398"/>
      <c r="BJ164" s="397" t="s">
        <v>43</v>
      </c>
      <c r="BK164" s="398"/>
      <c r="BL164" s="399"/>
      <c r="BM164" s="408" t="s">
        <v>44</v>
      </c>
      <c r="BN164" s="409"/>
      <c r="BO164" s="410"/>
      <c r="BQ164" s="83"/>
      <c r="BR164" s="83"/>
      <c r="BS164" s="84"/>
      <c r="BT164" s="84"/>
      <c r="BU164" s="84"/>
      <c r="BV164" s="84"/>
      <c r="BW164" s="83"/>
      <c r="BX164" s="83"/>
      <c r="BY164" s="83"/>
      <c r="BZ164" s="83"/>
      <c r="CA164" s="83"/>
      <c r="CB164" s="105"/>
      <c r="CC164" s="106"/>
      <c r="CD164" s="107"/>
      <c r="CE164" s="104"/>
      <c r="CF164" s="3"/>
      <c r="CG164" s="4"/>
      <c r="CH164" s="4"/>
      <c r="CI164" s="4"/>
      <c r="CJ164" s="4"/>
      <c r="CK164" s="4"/>
      <c r="CL164" s="77"/>
      <c r="CM164" s="36"/>
      <c r="CN164" s="36"/>
      <c r="CO164" s="36"/>
      <c r="CP164" s="38"/>
      <c r="CQ164" s="38"/>
      <c r="CR164" s="40"/>
      <c r="CS164" s="40"/>
      <c r="CT164" s="40"/>
      <c r="CU164" s="40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</row>
    <row r="165" spans="2:148" s="1" customFormat="1" ht="15.75" customHeight="1">
      <c r="B165" s="501">
        <f>IF(Ergebniseingabe!B154="","",Ergebniseingabe!B154)</f>
      </c>
      <c r="C165" s="501"/>
      <c r="D165" s="501"/>
      <c r="E165" s="501"/>
      <c r="F165" s="501">
        <f>IF(Ergebniseingabe!F154="","",Ergebniseingabe!F154)</f>
      </c>
      <c r="G165" s="501"/>
      <c r="H165" s="501"/>
      <c r="J165" s="359">
        <f>Ergebniseingabe!J154</f>
      </c>
      <c r="K165" s="360"/>
      <c r="L165" s="159">
        <f>Ergebniseingabe!L154</f>
      </c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401"/>
      <c r="AH165" s="401"/>
      <c r="AI165" s="402"/>
      <c r="AJ165" s="174">
        <f>Ergebniseingabe!AJ154</f>
      </c>
      <c r="AK165" s="175"/>
      <c r="AL165" s="176"/>
      <c r="AM165" s="174">
        <f>Ergebniseingabe!AM154</f>
      </c>
      <c r="AN165" s="175"/>
      <c r="AO165" s="176"/>
      <c r="AP165" s="169">
        <f>Ergebniseingabe!AP154</f>
      </c>
      <c r="AQ165" s="170"/>
      <c r="AR165" s="170"/>
      <c r="AS165" s="170">
        <f>Ergebniseingabe!AS154</f>
      </c>
      <c r="AT165" s="170"/>
      <c r="AU165" s="515"/>
      <c r="AV165" s="174">
        <f>Ergebniseingabe!AV154</f>
      </c>
      <c r="AW165" s="175"/>
      <c r="AX165" s="176"/>
      <c r="AY165" s="174">
        <f>Ergebniseingabe!AY154</f>
      </c>
      <c r="AZ165" s="175"/>
      <c r="BA165" s="176"/>
      <c r="BB165" s="174">
        <f>Ergebniseingabe!BB154</f>
      </c>
      <c r="BC165" s="175"/>
      <c r="BD165" s="176"/>
      <c r="BE165" s="309">
        <f>Ergebniseingabe!BE154</f>
      </c>
      <c r="BF165" s="310"/>
      <c r="BG165" s="103">
        <f>Ergebniseingabe!BG154</f>
      </c>
      <c r="BH165" s="404">
        <f>Ergebniseingabe!BH154</f>
      </c>
      <c r="BI165" s="404"/>
      <c r="BJ165" s="394">
        <f>Ergebniseingabe!BJ154</f>
      </c>
      <c r="BK165" s="395"/>
      <c r="BL165" s="395"/>
      <c r="BM165" s="298">
        <f>Ergebniseingabe!BM154</f>
      </c>
      <c r="BN165" s="392"/>
      <c r="BO165" s="393"/>
      <c r="BQ165" s="83"/>
      <c r="BR165" s="83"/>
      <c r="BS165" s="84"/>
      <c r="BT165" s="84"/>
      <c r="BU165" s="84"/>
      <c r="BV165" s="84"/>
      <c r="BW165" s="83"/>
      <c r="BX165" s="83"/>
      <c r="BY165" s="83"/>
      <c r="BZ165" s="83"/>
      <c r="CA165" s="83"/>
      <c r="CB165" s="105"/>
      <c r="CC165" s="106"/>
      <c r="CD165" s="107"/>
      <c r="CE165" s="104"/>
      <c r="CF165" s="3"/>
      <c r="CG165" s="4"/>
      <c r="CH165" s="4"/>
      <c r="CI165" s="4"/>
      <c r="CJ165" s="4"/>
      <c r="CK165" s="4"/>
      <c r="CL165" s="77"/>
      <c r="CM165" s="36"/>
      <c r="CN165" s="36"/>
      <c r="CO165" s="36"/>
      <c r="CP165" s="38"/>
      <c r="CQ165" s="38"/>
      <c r="CR165" s="40"/>
      <c r="CS165" s="40"/>
      <c r="CT165" s="40"/>
      <c r="CU165" s="40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</row>
    <row r="166" spans="2:148" s="1" customFormat="1" ht="15.75" customHeight="1">
      <c r="B166" s="501">
        <f>IF(Ergebniseingabe!B155="","",Ergebniseingabe!B155)</f>
      </c>
      <c r="C166" s="501"/>
      <c r="D166" s="501"/>
      <c r="E166" s="501"/>
      <c r="F166" s="501">
        <f>IF(Ergebniseingabe!F155="","",Ergebniseingabe!F155)</f>
      </c>
      <c r="G166" s="501"/>
      <c r="H166" s="501"/>
      <c r="J166" s="250">
        <f>Ergebniseingabe!J155</f>
      </c>
      <c r="K166" s="251"/>
      <c r="L166" s="208">
        <f>Ergebniseingabe!L155</f>
      </c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161">
        <f>Ergebniseingabe!AG155</f>
      </c>
      <c r="AH166" s="161"/>
      <c r="AI166" s="246"/>
      <c r="AJ166" s="171"/>
      <c r="AK166" s="172"/>
      <c r="AL166" s="173"/>
      <c r="AM166" s="177">
        <f>Ergebniseingabe!AM155</f>
      </c>
      <c r="AN166" s="178"/>
      <c r="AO166" s="179"/>
      <c r="AP166" s="160">
        <f>Ergebniseingabe!AP155</f>
      </c>
      <c r="AQ166" s="161"/>
      <c r="AR166" s="161"/>
      <c r="AS166" s="161">
        <f>Ergebniseingabe!AS155</f>
      </c>
      <c r="AT166" s="161"/>
      <c r="AU166" s="246"/>
      <c r="AV166" s="177">
        <f>Ergebniseingabe!AV155</f>
      </c>
      <c r="AW166" s="178"/>
      <c r="AX166" s="179"/>
      <c r="AY166" s="177">
        <f>Ergebniseingabe!AY155</f>
      </c>
      <c r="AZ166" s="178"/>
      <c r="BA166" s="179"/>
      <c r="BB166" s="177">
        <f>Ergebniseingabe!BB155</f>
      </c>
      <c r="BC166" s="178"/>
      <c r="BD166" s="179"/>
      <c r="BE166" s="240">
        <f>Ergebniseingabe!BE155</f>
      </c>
      <c r="BF166" s="298"/>
      <c r="BG166" s="79">
        <f>Ergebniseingabe!BG155</f>
      </c>
      <c r="BH166" s="403">
        <f>Ergebniseingabe!BH155</f>
      </c>
      <c r="BI166" s="403"/>
      <c r="BJ166" s="282">
        <f>Ergebniseingabe!BJ155</f>
      </c>
      <c r="BK166" s="391"/>
      <c r="BL166" s="391"/>
      <c r="BM166" s="298">
        <f>Ergebniseingabe!BM155</f>
      </c>
      <c r="BN166" s="392"/>
      <c r="BO166" s="393"/>
      <c r="BQ166" s="83"/>
      <c r="BR166" s="83"/>
      <c r="BS166" s="84"/>
      <c r="BT166" s="84"/>
      <c r="BU166" s="84"/>
      <c r="BV166" s="84"/>
      <c r="BW166" s="83"/>
      <c r="BX166" s="83"/>
      <c r="BY166" s="83"/>
      <c r="BZ166" s="83"/>
      <c r="CA166" s="83"/>
      <c r="CB166" s="105"/>
      <c r="CC166" s="106"/>
      <c r="CD166" s="107"/>
      <c r="CE166" s="104"/>
      <c r="CF166" s="3"/>
      <c r="CG166" s="4"/>
      <c r="CH166" s="4"/>
      <c r="CI166" s="4"/>
      <c r="CJ166" s="4"/>
      <c r="CK166" s="4"/>
      <c r="CL166" s="77"/>
      <c r="CM166" s="36"/>
      <c r="CN166" s="36"/>
      <c r="CO166" s="36"/>
      <c r="CP166" s="38"/>
      <c r="CQ166" s="38"/>
      <c r="CR166" s="40"/>
      <c r="CS166" s="40"/>
      <c r="CT166" s="40"/>
      <c r="CU166" s="40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</row>
    <row r="167" spans="2:148" s="1" customFormat="1" ht="15.75" customHeight="1">
      <c r="B167" s="501">
        <f>IF(Ergebniseingabe!B156="","",Ergebniseingabe!B156)</f>
      </c>
      <c r="C167" s="501"/>
      <c r="D167" s="501"/>
      <c r="E167" s="501"/>
      <c r="F167" s="501">
        <f>IF(Ergebniseingabe!F156="","",Ergebniseingabe!F156)</f>
      </c>
      <c r="G167" s="501"/>
      <c r="H167" s="501"/>
      <c r="J167" s="250">
        <f>Ergebniseingabe!J156</f>
      </c>
      <c r="K167" s="251"/>
      <c r="L167" s="208">
        <f>Ergebniseingabe!L156</f>
      </c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161">
        <f>Ergebniseingabe!AG156</f>
      </c>
      <c r="AH167" s="161"/>
      <c r="AI167" s="246"/>
      <c r="AJ167" s="177">
        <f>Ergebniseingabe!AJ156</f>
      </c>
      <c r="AK167" s="178"/>
      <c r="AL167" s="179"/>
      <c r="AM167" s="171"/>
      <c r="AN167" s="172"/>
      <c r="AO167" s="173"/>
      <c r="AP167" s="160">
        <f>Ergebniseingabe!AP156</f>
      </c>
      <c r="AQ167" s="161"/>
      <c r="AR167" s="161"/>
      <c r="AS167" s="161">
        <f>Ergebniseingabe!AS156</f>
      </c>
      <c r="AT167" s="161"/>
      <c r="AU167" s="246"/>
      <c r="AV167" s="177">
        <f>Ergebniseingabe!AV156</f>
      </c>
      <c r="AW167" s="178"/>
      <c r="AX167" s="179"/>
      <c r="AY167" s="177">
        <f>Ergebniseingabe!AY156</f>
      </c>
      <c r="AZ167" s="178"/>
      <c r="BA167" s="179"/>
      <c r="BB167" s="177">
        <f>Ergebniseingabe!BB156</f>
      </c>
      <c r="BC167" s="178"/>
      <c r="BD167" s="179"/>
      <c r="BE167" s="240">
        <f>Ergebniseingabe!BE156</f>
      </c>
      <c r="BF167" s="298"/>
      <c r="BG167" s="79">
        <f>Ergebniseingabe!BG156</f>
      </c>
      <c r="BH167" s="403">
        <f>Ergebniseingabe!BH156</f>
      </c>
      <c r="BI167" s="403"/>
      <c r="BJ167" s="282">
        <f>Ergebniseingabe!BJ156</f>
      </c>
      <c r="BK167" s="391"/>
      <c r="BL167" s="391"/>
      <c r="BM167" s="298">
        <f>Ergebniseingabe!BM156</f>
      </c>
      <c r="BN167" s="392"/>
      <c r="BO167" s="393"/>
      <c r="BQ167" s="83"/>
      <c r="BR167" s="83"/>
      <c r="BS167" s="84"/>
      <c r="BT167" s="84"/>
      <c r="BU167" s="84"/>
      <c r="BV167" s="84"/>
      <c r="BW167" s="83"/>
      <c r="BX167" s="83"/>
      <c r="BY167" s="83"/>
      <c r="BZ167" s="83"/>
      <c r="CA167" s="83"/>
      <c r="CB167" s="105"/>
      <c r="CC167" s="106"/>
      <c r="CD167" s="107"/>
      <c r="CE167" s="104"/>
      <c r="CF167" s="3"/>
      <c r="CG167" s="4"/>
      <c r="CH167" s="4"/>
      <c r="CI167" s="4"/>
      <c r="CJ167" s="4"/>
      <c r="CK167" s="4"/>
      <c r="CL167" s="77"/>
      <c r="CM167" s="36"/>
      <c r="CN167" s="36"/>
      <c r="CO167" s="36"/>
      <c r="CP167" s="38"/>
      <c r="CQ167" s="38"/>
      <c r="CR167" s="40"/>
      <c r="CS167" s="40"/>
      <c r="CT167" s="40"/>
      <c r="CU167" s="40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</row>
    <row r="168" spans="2:148" s="1" customFormat="1" ht="15.75" customHeight="1" thickBot="1">
      <c r="B168" s="501">
        <f>IF(Ergebniseingabe!B157="","",Ergebniseingabe!B157)</f>
      </c>
      <c r="C168" s="501"/>
      <c r="D168" s="501"/>
      <c r="E168" s="501"/>
      <c r="F168" s="501">
        <f>IF(Ergebniseingabe!F157="","",Ergebniseingabe!F157)</f>
      </c>
      <c r="G168" s="501"/>
      <c r="H168" s="501"/>
      <c r="J168" s="263">
        <f>Ergebniseingabe!J157</f>
      </c>
      <c r="K168" s="264"/>
      <c r="L168" s="206">
        <f>Ergebniseingabe!L157</f>
      </c>
      <c r="M168" s="207"/>
      <c r="N168" s="207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44">
        <f>Ergebniseingabe!AG157</f>
      </c>
      <c r="AH168" s="244"/>
      <c r="AI168" s="245"/>
      <c r="AJ168" s="181">
        <f>Ergebniseingabe!AJ157</f>
      </c>
      <c r="AK168" s="182"/>
      <c r="AL168" s="183"/>
      <c r="AM168" s="181">
        <f>Ergebniseingabe!AM157</f>
      </c>
      <c r="AN168" s="182"/>
      <c r="AO168" s="183"/>
      <c r="AP168" s="252"/>
      <c r="AQ168" s="253"/>
      <c r="AR168" s="253"/>
      <c r="AS168" s="244">
        <f>Ergebniseingabe!AS157</f>
      </c>
      <c r="AT168" s="244"/>
      <c r="AU168" s="245"/>
      <c r="AV168" s="181">
        <f>Ergebniseingabe!AV157</f>
      </c>
      <c r="AW168" s="182"/>
      <c r="AX168" s="183"/>
      <c r="AY168" s="181">
        <f>Ergebniseingabe!AY157</f>
      </c>
      <c r="AZ168" s="182"/>
      <c r="BA168" s="183"/>
      <c r="BB168" s="181">
        <f>Ergebniseingabe!BB157</f>
      </c>
      <c r="BC168" s="182"/>
      <c r="BD168" s="183"/>
      <c r="BE168" s="241">
        <f>Ergebniseingabe!BE157</f>
      </c>
      <c r="BF168" s="283"/>
      <c r="BG168" s="80">
        <f>Ergebniseingabe!BG157</f>
      </c>
      <c r="BH168" s="406">
        <f>Ergebniseingabe!BH157</f>
      </c>
      <c r="BI168" s="406"/>
      <c r="BJ168" s="313">
        <f>Ergebniseingabe!BJ157</f>
      </c>
      <c r="BK168" s="407"/>
      <c r="BL168" s="407"/>
      <c r="BM168" s="283">
        <f>Ergebniseingabe!BM157</f>
      </c>
      <c r="BN168" s="400"/>
      <c r="BO168" s="405"/>
      <c r="BQ168" s="83"/>
      <c r="BR168" s="83"/>
      <c r="BS168" s="84"/>
      <c r="BT168" s="84"/>
      <c r="BU168" s="84"/>
      <c r="BV168" s="84"/>
      <c r="BW168" s="83"/>
      <c r="BX168" s="83"/>
      <c r="BY168" s="83"/>
      <c r="BZ168" s="83"/>
      <c r="CA168" s="83"/>
      <c r="CB168" s="105"/>
      <c r="CC168" s="106"/>
      <c r="CD168" s="107"/>
      <c r="CE168" s="104"/>
      <c r="CF168" s="3"/>
      <c r="CG168" s="4"/>
      <c r="CH168" s="4"/>
      <c r="CI168" s="4"/>
      <c r="CJ168" s="4"/>
      <c r="CK168" s="4"/>
      <c r="CL168" s="77"/>
      <c r="CM168" s="36"/>
      <c r="CN168" s="36"/>
      <c r="CO168" s="36"/>
      <c r="CP168" s="38"/>
      <c r="CQ168" s="38"/>
      <c r="CR168" s="40"/>
      <c r="CS168" s="40"/>
      <c r="CT168" s="40"/>
      <c r="CU168" s="40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</row>
    <row r="169" spans="2:110" s="1" customFormat="1" ht="12.75">
      <c r="B169" s="83"/>
      <c r="C169" s="83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3"/>
      <c r="Q169" s="83"/>
      <c r="R169" s="83"/>
      <c r="S169" s="83"/>
      <c r="T169" s="83"/>
      <c r="U169" s="85"/>
      <c r="V169" s="83"/>
      <c r="W169" s="83"/>
      <c r="X169" s="86"/>
      <c r="Y169" s="86"/>
      <c r="Z169" s="86"/>
      <c r="AE169" s="83"/>
      <c r="AF169" s="83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3"/>
      <c r="AT169" s="83"/>
      <c r="AU169" s="83"/>
      <c r="AV169" s="83"/>
      <c r="AW169" s="83"/>
      <c r="AX169" s="85"/>
      <c r="AY169" s="51"/>
      <c r="AZ169" s="51"/>
      <c r="BA169" s="104"/>
      <c r="BB169" s="104"/>
      <c r="BC169" s="104"/>
      <c r="BD169" s="3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5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</row>
    <row r="170" spans="2:110" s="1" customFormat="1" ht="12.75">
      <c r="B170" s="83"/>
      <c r="C170" s="83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3"/>
      <c r="Q170" s="83"/>
      <c r="R170" s="83"/>
      <c r="S170" s="83"/>
      <c r="T170" s="83"/>
      <c r="U170" s="85"/>
      <c r="V170" s="83"/>
      <c r="W170" s="83"/>
      <c r="X170" s="86"/>
      <c r="Y170" s="86"/>
      <c r="Z170" s="86"/>
      <c r="AE170" s="83"/>
      <c r="AF170" s="83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3"/>
      <c r="AT170" s="83"/>
      <c r="AU170" s="83"/>
      <c r="AV170" s="83"/>
      <c r="AW170" s="83"/>
      <c r="AX170" s="85"/>
      <c r="AY170" s="51"/>
      <c r="AZ170" s="51"/>
      <c r="BA170" s="104"/>
      <c r="BB170" s="104"/>
      <c r="BC170" s="104"/>
      <c r="BD170" s="3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5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</row>
    <row r="171" spans="2:110" s="1" customFormat="1" ht="12.75">
      <c r="B171" s="32" t="s">
        <v>51</v>
      </c>
      <c r="AY171" s="2"/>
      <c r="AZ171" s="2"/>
      <c r="BA171" s="3"/>
      <c r="BB171" s="3"/>
      <c r="BC171" s="3"/>
      <c r="BD171" s="3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5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</row>
    <row r="172" spans="51:110" s="1" customFormat="1" ht="6" customHeight="1">
      <c r="AY172" s="2"/>
      <c r="AZ172" s="2"/>
      <c r="BA172" s="3"/>
      <c r="BB172" s="3"/>
      <c r="BC172" s="3"/>
      <c r="BD172" s="3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5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</row>
    <row r="173" spans="2:115" s="130" customFormat="1" ht="15">
      <c r="B173" s="163" t="s">
        <v>81</v>
      </c>
      <c r="C173" s="163"/>
      <c r="D173" s="163"/>
      <c r="E173" s="163"/>
      <c r="F173" s="163"/>
      <c r="G173" s="163"/>
      <c r="H173" s="499">
        <f>Ergebniseingabe!H162</f>
        <v>0.7805555555555548</v>
      </c>
      <c r="I173" s="499"/>
      <c r="J173" s="499"/>
      <c r="K173" s="499"/>
      <c r="L173" s="130" t="s">
        <v>3</v>
      </c>
      <c r="T173" s="131" t="s">
        <v>4</v>
      </c>
      <c r="U173" s="500">
        <f>Ergebniseingabe!U162</f>
        <v>1</v>
      </c>
      <c r="V173" s="500"/>
      <c r="W173" s="132" t="s">
        <v>5</v>
      </c>
      <c r="X173" s="497">
        <f>Ergebniseingabe!X162</f>
        <v>10</v>
      </c>
      <c r="Y173" s="497"/>
      <c r="Z173" s="497"/>
      <c r="AA173" s="497"/>
      <c r="AB173" s="497"/>
      <c r="AC173" s="168">
        <f>Ergebniseingabe!AC162</f>
      </c>
      <c r="AD173" s="168"/>
      <c r="AE173" s="168"/>
      <c r="AF173" s="168"/>
      <c r="AG173" s="168"/>
      <c r="AH173" s="168"/>
      <c r="AI173" s="497">
        <f>Ergebniseingabe!AI162</f>
        <v>0</v>
      </c>
      <c r="AJ173" s="497"/>
      <c r="AK173" s="497"/>
      <c r="AL173" s="497"/>
      <c r="AM173" s="497"/>
      <c r="AO173" s="163" t="s">
        <v>6</v>
      </c>
      <c r="AP173" s="163"/>
      <c r="AQ173" s="163"/>
      <c r="AR173" s="163"/>
      <c r="AS173" s="163"/>
      <c r="AT173" s="163"/>
      <c r="AU173" s="163"/>
      <c r="AV173" s="163"/>
      <c r="AW173" s="498">
        <f>Ergebniseingabe!AW162</f>
        <v>2</v>
      </c>
      <c r="AX173" s="498"/>
      <c r="AY173" s="498"/>
      <c r="AZ173" s="498"/>
      <c r="BA173" s="498"/>
      <c r="BB173" s="133"/>
      <c r="BC173" s="133"/>
      <c r="BD173" s="133"/>
      <c r="BE173" s="134"/>
      <c r="BF173" s="134"/>
      <c r="BG173" s="134"/>
      <c r="BH173" s="135"/>
      <c r="BI173" s="135"/>
      <c r="BJ173" s="135"/>
      <c r="BK173" s="134"/>
      <c r="BL173" s="136"/>
      <c r="BM173" s="136"/>
      <c r="BN173" s="136"/>
      <c r="BO173" s="136"/>
      <c r="BP173" s="136"/>
      <c r="BQ173" s="136"/>
      <c r="BR173" s="137"/>
      <c r="BS173" s="137"/>
      <c r="BT173" s="137"/>
      <c r="BU173" s="137"/>
      <c r="BV173" s="135"/>
      <c r="BW173" s="135"/>
      <c r="BX173" s="135"/>
      <c r="BY173" s="135"/>
      <c r="BZ173" s="135"/>
      <c r="CA173" s="135"/>
      <c r="CB173" s="137"/>
      <c r="CC173" s="137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8"/>
      <c r="DB173" s="138"/>
      <c r="DC173" s="138"/>
      <c r="DD173" s="138"/>
      <c r="DE173" s="138"/>
      <c r="DF173" s="138"/>
      <c r="DG173" s="138"/>
      <c r="DH173" s="138"/>
      <c r="DI173" s="138"/>
      <c r="DJ173" s="138"/>
      <c r="DK173" s="138"/>
    </row>
    <row r="174" spans="51:110" s="1" customFormat="1" ht="11.25" customHeight="1" thickBot="1">
      <c r="AY174" s="2"/>
      <c r="AZ174" s="2"/>
      <c r="BA174" s="3"/>
      <c r="BB174" s="3"/>
      <c r="BC174" s="3"/>
      <c r="BD174" s="3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5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</row>
    <row r="175" spans="5:112" s="1" customFormat="1" ht="19.5" customHeight="1" thickBot="1">
      <c r="E175" s="369" t="s">
        <v>27</v>
      </c>
      <c r="F175" s="370"/>
      <c r="G175" s="365" t="s">
        <v>82</v>
      </c>
      <c r="H175" s="366"/>
      <c r="I175" s="366"/>
      <c r="J175" s="370"/>
      <c r="K175" s="365" t="s">
        <v>52</v>
      </c>
      <c r="L175" s="366"/>
      <c r="M175" s="366"/>
      <c r="N175" s="366"/>
      <c r="O175" s="366"/>
      <c r="P175" s="366"/>
      <c r="Q175" s="366"/>
      <c r="R175" s="366"/>
      <c r="S175" s="366"/>
      <c r="T175" s="366"/>
      <c r="U175" s="366"/>
      <c r="V175" s="366"/>
      <c r="W175" s="366"/>
      <c r="X175" s="366"/>
      <c r="Y175" s="366"/>
      <c r="Z175" s="366"/>
      <c r="AA175" s="366"/>
      <c r="AB175" s="366"/>
      <c r="AC175" s="366"/>
      <c r="AD175" s="366"/>
      <c r="AE175" s="366"/>
      <c r="AF175" s="366"/>
      <c r="AG175" s="366"/>
      <c r="AH175" s="366"/>
      <c r="AI175" s="366"/>
      <c r="AJ175" s="366"/>
      <c r="AK175" s="366"/>
      <c r="AL175" s="366"/>
      <c r="AM175" s="366"/>
      <c r="AN175" s="366"/>
      <c r="AO175" s="366"/>
      <c r="AP175" s="366"/>
      <c r="AQ175" s="366"/>
      <c r="AR175" s="366"/>
      <c r="AS175" s="366"/>
      <c r="AT175" s="366"/>
      <c r="AU175" s="366"/>
      <c r="AV175" s="366"/>
      <c r="AW175" s="366"/>
      <c r="AX175" s="366"/>
      <c r="AY175" s="366"/>
      <c r="AZ175" s="366"/>
      <c r="BA175" s="370"/>
      <c r="BB175" s="365" t="s">
        <v>30</v>
      </c>
      <c r="BC175" s="366"/>
      <c r="BD175" s="366"/>
      <c r="BE175" s="366"/>
      <c r="BF175" s="366"/>
      <c r="BG175" s="260"/>
      <c r="BH175" s="261"/>
      <c r="BI175" s="261"/>
      <c r="BJ175" s="262"/>
      <c r="BK175" s="4"/>
      <c r="BL175" s="4"/>
      <c r="BM175" s="4"/>
      <c r="BN175" s="4"/>
      <c r="BO175" s="4"/>
      <c r="BP175" s="4"/>
      <c r="BQ175" s="59"/>
      <c r="BR175" s="88"/>
      <c r="BS175" s="87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</row>
    <row r="176" spans="5:112" s="1" customFormat="1" ht="18" customHeight="1">
      <c r="E176" s="361">
        <v>43</v>
      </c>
      <c r="F176" s="362"/>
      <c r="G176" s="371">
        <f>Ergebniseingabe!G165</f>
        <v>0.7805555555555548</v>
      </c>
      <c r="H176" s="372"/>
      <c r="I176" s="372"/>
      <c r="J176" s="373"/>
      <c r="K176" s="188">
        <f>Ergebniseingabe!K165</f>
      </c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08" t="s">
        <v>32</v>
      </c>
      <c r="AG176" s="189">
        <f>Ergebniseingabe!AG165</f>
      </c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221"/>
      <c r="BB176" s="522">
        <f>IF(Ergebniseingabe!BB165="","",Ergebniseingabe!BB165)</f>
      </c>
      <c r="BC176" s="523"/>
      <c r="BD176" s="523"/>
      <c r="BE176" s="516">
        <f>IF(Ergebniseingabe!BE165="","",Ergebniseingabe!BE165)</f>
      </c>
      <c r="BF176" s="516"/>
      <c r="BG176" s="508">
        <f>IF(Ergebniseingabe!BG165="","",Ergebniseingabe!BG165)</f>
      </c>
      <c r="BH176" s="509"/>
      <c r="BI176" s="509"/>
      <c r="BJ176" s="510"/>
      <c r="BK176" s="4"/>
      <c r="BL176" s="4"/>
      <c r="BM176" s="4"/>
      <c r="BN176" s="4"/>
      <c r="BO176" s="4"/>
      <c r="BP176" s="4"/>
      <c r="BQ176" s="59"/>
      <c r="BR176" s="88"/>
      <c r="BS176" s="87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</row>
    <row r="177" spans="5:112" s="109" customFormat="1" ht="12" customHeight="1" thickBot="1">
      <c r="E177" s="363"/>
      <c r="F177" s="364"/>
      <c r="G177" s="374"/>
      <c r="H177" s="375"/>
      <c r="I177" s="375"/>
      <c r="J177" s="376"/>
      <c r="K177" s="228" t="s">
        <v>53</v>
      </c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110"/>
      <c r="AG177" s="229" t="s">
        <v>54</v>
      </c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30"/>
      <c r="BB177" s="367"/>
      <c r="BC177" s="368"/>
      <c r="BD177" s="368"/>
      <c r="BE177" s="368"/>
      <c r="BF177" s="368"/>
      <c r="BG177" s="473"/>
      <c r="BH177" s="474"/>
      <c r="BI177" s="474"/>
      <c r="BJ177" s="475"/>
      <c r="BK177" s="111"/>
      <c r="BL177" s="111"/>
      <c r="BM177" s="111"/>
      <c r="BN177" s="111"/>
      <c r="BO177" s="111"/>
      <c r="BP177" s="111"/>
      <c r="BQ177" s="112"/>
      <c r="BR177" s="113"/>
      <c r="BS177" s="114"/>
      <c r="BY177" s="2"/>
      <c r="BZ177" s="115"/>
      <c r="CA177" s="115"/>
      <c r="CB177" s="115"/>
      <c r="CC177" s="115"/>
      <c r="CD177" s="115"/>
      <c r="CE177" s="115"/>
      <c r="CF177" s="115"/>
      <c r="CG177" s="115"/>
      <c r="CH177" s="115"/>
      <c r="CI177" s="115"/>
      <c r="CJ177" s="115"/>
      <c r="CK177" s="115"/>
      <c r="CL177" s="115"/>
      <c r="CM177" s="115"/>
      <c r="CN177" s="115"/>
      <c r="CO177" s="115"/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5"/>
      <c r="DB177" s="115"/>
      <c r="DC177" s="115"/>
      <c r="DD177" s="115"/>
      <c r="DE177" s="115"/>
      <c r="DF177" s="115"/>
      <c r="DG177" s="115"/>
      <c r="DH177" s="115"/>
    </row>
    <row r="178" spans="56:112" s="1" customFormat="1" ht="8.25" customHeight="1" thickBot="1">
      <c r="BD178" s="2"/>
      <c r="BE178" s="2"/>
      <c r="BF178" s="2"/>
      <c r="BG178" s="40"/>
      <c r="BH178" s="40"/>
      <c r="BI178" s="38"/>
      <c r="BJ178" s="4"/>
      <c r="BK178" s="4"/>
      <c r="BL178" s="4"/>
      <c r="BM178" s="4"/>
      <c r="BN178" s="4"/>
      <c r="BO178" s="4"/>
      <c r="BP178" s="4"/>
      <c r="BQ178" s="59"/>
      <c r="BR178" s="88"/>
      <c r="BS178" s="87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</row>
    <row r="179" spans="5:112" s="1" customFormat="1" ht="19.5" customHeight="1" thickBot="1">
      <c r="E179" s="358" t="s">
        <v>27</v>
      </c>
      <c r="F179" s="249"/>
      <c r="G179" s="247" t="s">
        <v>82</v>
      </c>
      <c r="H179" s="248"/>
      <c r="I179" s="248"/>
      <c r="J179" s="249"/>
      <c r="K179" s="247" t="s">
        <v>55</v>
      </c>
      <c r="L179" s="248"/>
      <c r="M179" s="248"/>
      <c r="N179" s="248"/>
      <c r="O179" s="248"/>
      <c r="P179" s="248"/>
      <c r="Q179" s="248"/>
      <c r="R179" s="248"/>
      <c r="S179" s="248"/>
      <c r="T179" s="248"/>
      <c r="U179" s="248"/>
      <c r="V179" s="248"/>
      <c r="W179" s="248"/>
      <c r="X179" s="248"/>
      <c r="Y179" s="248"/>
      <c r="Z179" s="248"/>
      <c r="AA179" s="248"/>
      <c r="AB179" s="248"/>
      <c r="AC179" s="248"/>
      <c r="AD179" s="248"/>
      <c r="AE179" s="248"/>
      <c r="AF179" s="248"/>
      <c r="AG179" s="248"/>
      <c r="AH179" s="248"/>
      <c r="AI179" s="248"/>
      <c r="AJ179" s="248"/>
      <c r="AK179" s="248"/>
      <c r="AL179" s="248"/>
      <c r="AM179" s="248"/>
      <c r="AN179" s="248"/>
      <c r="AO179" s="248"/>
      <c r="AP179" s="248"/>
      <c r="AQ179" s="248"/>
      <c r="AR179" s="248"/>
      <c r="AS179" s="248"/>
      <c r="AT179" s="248"/>
      <c r="AU179" s="248"/>
      <c r="AV179" s="248"/>
      <c r="AW179" s="248"/>
      <c r="AX179" s="248"/>
      <c r="AY179" s="248"/>
      <c r="AZ179" s="248"/>
      <c r="BA179" s="249"/>
      <c r="BB179" s="247" t="s">
        <v>30</v>
      </c>
      <c r="BC179" s="248"/>
      <c r="BD179" s="248"/>
      <c r="BE179" s="248"/>
      <c r="BF179" s="248"/>
      <c r="BG179" s="476"/>
      <c r="BH179" s="477"/>
      <c r="BI179" s="477"/>
      <c r="BJ179" s="478"/>
      <c r="BK179" s="4"/>
      <c r="BL179" s="4"/>
      <c r="BM179" s="4"/>
      <c r="BN179" s="4"/>
      <c r="BO179" s="4"/>
      <c r="BP179" s="4"/>
      <c r="BQ179" s="59"/>
      <c r="BR179" s="88"/>
      <c r="BS179" s="87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</row>
    <row r="180" spans="5:112" s="1" customFormat="1" ht="18" customHeight="1">
      <c r="E180" s="361">
        <v>44</v>
      </c>
      <c r="F180" s="362"/>
      <c r="G180" s="371">
        <f>Ergebniseingabe!G169</f>
        <v>0.7888888888888881</v>
      </c>
      <c r="H180" s="372"/>
      <c r="I180" s="372"/>
      <c r="J180" s="373"/>
      <c r="K180" s="188">
        <f>Ergebniseingabe!K169</f>
      </c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  <c r="AE180" s="189"/>
      <c r="AF180" s="42" t="s">
        <v>32</v>
      </c>
      <c r="AG180" s="189">
        <f>Ergebniseingabe!AG169</f>
      </c>
      <c r="AH180" s="189"/>
      <c r="AI180" s="189"/>
      <c r="AJ180" s="189"/>
      <c r="AK180" s="189"/>
      <c r="AL180" s="189"/>
      <c r="AM180" s="189"/>
      <c r="AN180" s="189"/>
      <c r="AO180" s="189"/>
      <c r="AP180" s="189"/>
      <c r="AQ180" s="189"/>
      <c r="AR180" s="189"/>
      <c r="AS180" s="189"/>
      <c r="AT180" s="189"/>
      <c r="AU180" s="189"/>
      <c r="AV180" s="189"/>
      <c r="AW180" s="189"/>
      <c r="AX180" s="189"/>
      <c r="AY180" s="189"/>
      <c r="AZ180" s="189"/>
      <c r="BA180" s="221"/>
      <c r="BB180" s="522">
        <f>IF(Ergebniseingabe!BB169="","",Ergebniseingabe!BB169)</f>
      </c>
      <c r="BC180" s="523"/>
      <c r="BD180" s="523"/>
      <c r="BE180" s="516">
        <f>IF(Ergebniseingabe!BE169="","",Ergebniseingabe!BE169)</f>
      </c>
      <c r="BF180" s="516"/>
      <c r="BG180" s="508">
        <f>IF(Ergebniseingabe!BG169="","",Ergebniseingabe!BG169)</f>
      </c>
      <c r="BH180" s="509"/>
      <c r="BI180" s="509"/>
      <c r="BJ180" s="510"/>
      <c r="BK180" s="4"/>
      <c r="BL180" s="4"/>
      <c r="BM180" s="4"/>
      <c r="BN180" s="4"/>
      <c r="BO180" s="4"/>
      <c r="BP180" s="4"/>
      <c r="BQ180" s="59"/>
      <c r="BR180" s="88"/>
      <c r="BS180" s="87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</row>
    <row r="181" spans="5:112" s="1" customFormat="1" ht="12" customHeight="1" thickBot="1">
      <c r="E181" s="363"/>
      <c r="F181" s="364"/>
      <c r="G181" s="374"/>
      <c r="H181" s="375"/>
      <c r="I181" s="375"/>
      <c r="J181" s="376"/>
      <c r="K181" s="228" t="s">
        <v>56</v>
      </c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110"/>
      <c r="AG181" s="229" t="s">
        <v>57</v>
      </c>
      <c r="AH181" s="229"/>
      <c r="AI181" s="229"/>
      <c r="AJ181" s="229"/>
      <c r="AK181" s="229"/>
      <c r="AL181" s="229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229"/>
      <c r="AW181" s="229"/>
      <c r="AX181" s="229"/>
      <c r="AY181" s="229"/>
      <c r="AZ181" s="229"/>
      <c r="BA181" s="230"/>
      <c r="BB181" s="367"/>
      <c r="BC181" s="368"/>
      <c r="BD181" s="368"/>
      <c r="BE181" s="368"/>
      <c r="BF181" s="368"/>
      <c r="BG181" s="473"/>
      <c r="BH181" s="474"/>
      <c r="BI181" s="474"/>
      <c r="BJ181" s="475"/>
      <c r="BK181" s="4"/>
      <c r="BL181" s="4"/>
      <c r="BM181" s="4"/>
      <c r="BN181" s="4"/>
      <c r="BO181" s="4"/>
      <c r="BP181" s="4"/>
      <c r="BQ181" s="59"/>
      <c r="BR181" s="88"/>
      <c r="BS181" s="87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</row>
    <row r="182" spans="49:108" s="1" customFormat="1" ht="10.5" customHeight="1">
      <c r="AW182" s="2"/>
      <c r="AX182" s="2"/>
      <c r="AY182" s="3"/>
      <c r="AZ182" s="3"/>
      <c r="BA182" s="3"/>
      <c r="BB182" s="3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6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</row>
    <row r="183" spans="49:108" s="1" customFormat="1" ht="12.75">
      <c r="AW183" s="2"/>
      <c r="AX183" s="2"/>
      <c r="AY183" s="3"/>
      <c r="AZ183" s="3"/>
      <c r="BA183" s="3"/>
      <c r="BB183" s="3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6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</row>
    <row r="184" spans="2:108" s="1" customFormat="1" ht="12.75">
      <c r="B184" s="32" t="s">
        <v>58</v>
      </c>
      <c r="AW184" s="2"/>
      <c r="AX184" s="2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6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</row>
    <row r="185" spans="49:108" s="1" customFormat="1" ht="13.5" thickBot="1">
      <c r="AW185" s="2"/>
      <c r="AX185" s="2"/>
      <c r="AY185" s="3"/>
      <c r="AZ185" s="3"/>
      <c r="BA185" s="3"/>
      <c r="BB185" s="3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6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</row>
    <row r="186" spans="9:107" s="1" customFormat="1" ht="19.5" customHeight="1">
      <c r="I186" s="235" t="s">
        <v>59</v>
      </c>
      <c r="J186" s="236"/>
      <c r="K186" s="225" t="str">
        <f>Ergebniseingabe!K175</f>
        <v> </v>
      </c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7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V186" s="2"/>
      <c r="AW186" s="2"/>
      <c r="AX186" s="2"/>
      <c r="AY186" s="3"/>
      <c r="AZ186" s="3"/>
      <c r="BA186" s="3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77"/>
      <c r="BS186" s="6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</row>
    <row r="187" spans="9:107" s="1" customFormat="1" ht="19.5" customHeight="1">
      <c r="I187" s="233" t="s">
        <v>60</v>
      </c>
      <c r="J187" s="234"/>
      <c r="K187" s="222" t="str">
        <f>Ergebniseingabe!K176</f>
        <v> </v>
      </c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4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V187" s="2"/>
      <c r="AW187" s="2"/>
      <c r="AX187" s="2"/>
      <c r="AY187" s="3"/>
      <c r="AZ187" s="3"/>
      <c r="BA187" s="3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77"/>
      <c r="BS187" s="6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</row>
    <row r="188" spans="9:107" s="1" customFormat="1" ht="19.5" customHeight="1">
      <c r="I188" s="233" t="s">
        <v>61</v>
      </c>
      <c r="J188" s="234"/>
      <c r="K188" s="222" t="str">
        <f>Ergebniseingabe!K177</f>
        <v> </v>
      </c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4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V188" s="2"/>
      <c r="AW188" s="2"/>
      <c r="AX188" s="2"/>
      <c r="AY188" s="3"/>
      <c r="AZ188" s="3"/>
      <c r="BA188" s="3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77"/>
      <c r="BS188" s="6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</row>
    <row r="189" spans="9:107" s="1" customFormat="1" ht="19.5" customHeight="1" thickBot="1">
      <c r="I189" s="231" t="s">
        <v>62</v>
      </c>
      <c r="J189" s="232"/>
      <c r="K189" s="237" t="str">
        <f>Ergebniseingabe!K178</f>
        <v> </v>
      </c>
      <c r="L189" s="238"/>
      <c r="M189" s="238"/>
      <c r="N189" s="238"/>
      <c r="O189" s="238"/>
      <c r="P189" s="238"/>
      <c r="Q189" s="238"/>
      <c r="R189" s="238"/>
      <c r="S189" s="238"/>
      <c r="T189" s="238"/>
      <c r="U189" s="238"/>
      <c r="V189" s="238"/>
      <c r="W189" s="238"/>
      <c r="X189" s="238"/>
      <c r="Y189" s="238"/>
      <c r="Z189" s="238"/>
      <c r="AA189" s="238"/>
      <c r="AB189" s="238"/>
      <c r="AC189" s="238"/>
      <c r="AD189" s="238"/>
      <c r="AE189" s="238"/>
      <c r="AF189" s="239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V189" s="2"/>
      <c r="AW189" s="2"/>
      <c r="AX189" s="2"/>
      <c r="AY189" s="3"/>
      <c r="AZ189" s="3"/>
      <c r="BA189" s="3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77"/>
      <c r="BS189" s="6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</row>
    <row r="190" spans="51:110" s="1" customFormat="1" ht="12.75">
      <c r="AY190" s="2"/>
      <c r="AZ190" s="2"/>
      <c r="BA190" s="3"/>
      <c r="BB190" s="3"/>
      <c r="BC190" s="3"/>
      <c r="BD190" s="3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5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</row>
    <row r="191" spans="51:110" s="1" customFormat="1" ht="12.75" hidden="1">
      <c r="AY191" s="2"/>
      <c r="AZ191" s="2"/>
      <c r="BA191" s="3"/>
      <c r="BB191" s="3"/>
      <c r="BC191" s="3"/>
      <c r="BD191" s="3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5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</row>
    <row r="192" spans="51:110" s="1" customFormat="1" ht="12.75" hidden="1">
      <c r="AY192" s="2"/>
      <c r="AZ192" s="2"/>
      <c r="BA192" s="3"/>
      <c r="BB192" s="3"/>
      <c r="BC192" s="3"/>
      <c r="BD192" s="3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5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</row>
    <row r="193" spans="51:110" s="1" customFormat="1" ht="12.75" hidden="1">
      <c r="AY193" s="2"/>
      <c r="AZ193" s="2"/>
      <c r="BA193" s="3"/>
      <c r="BB193" s="3"/>
      <c r="BC193" s="3"/>
      <c r="BD193" s="3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5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</row>
    <row r="194" spans="51:110" s="1" customFormat="1" ht="12.75" hidden="1">
      <c r="AY194" s="2"/>
      <c r="AZ194" s="2"/>
      <c r="BA194" s="3"/>
      <c r="BB194" s="3"/>
      <c r="BC194" s="3"/>
      <c r="BD194" s="3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5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</row>
    <row r="195" spans="51:110" s="1" customFormat="1" ht="12.75" hidden="1">
      <c r="AY195" s="2"/>
      <c r="AZ195" s="2"/>
      <c r="BA195" s="3"/>
      <c r="BB195" s="3"/>
      <c r="BC195" s="3"/>
      <c r="BD195" s="3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5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</row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</sheetData>
  <sheetProtection sheet="1" scenarios="1" selectLockedCells="1"/>
  <mergeCells count="915">
    <mergeCell ref="K40:AE40"/>
    <mergeCell ref="L88:AF88"/>
    <mergeCell ref="AM152:AO152"/>
    <mergeCell ref="AG152:AI152"/>
    <mergeCell ref="L101:AF101"/>
    <mergeCell ref="L100:AF100"/>
    <mergeCell ref="L90:AF90"/>
    <mergeCell ref="L89:AF89"/>
    <mergeCell ref="J99:AF99"/>
    <mergeCell ref="K48:AE48"/>
    <mergeCell ref="AP155:AR155"/>
    <mergeCell ref="AP153:AR153"/>
    <mergeCell ref="L165:AF165"/>
    <mergeCell ref="J164:AF164"/>
    <mergeCell ref="AM153:AO153"/>
    <mergeCell ref="AJ165:AL165"/>
    <mergeCell ref="AP165:AR165"/>
    <mergeCell ref="AM165:AO165"/>
    <mergeCell ref="AM155:AO155"/>
    <mergeCell ref="AG157:AI164"/>
    <mergeCell ref="AJ155:AL155"/>
    <mergeCell ref="AJ154:AL154"/>
    <mergeCell ref="AJ153:AL153"/>
    <mergeCell ref="AJ152:AL152"/>
    <mergeCell ref="AP152:AR152"/>
    <mergeCell ref="AM154:AO154"/>
    <mergeCell ref="AP154:AR154"/>
    <mergeCell ref="AP144:AR151"/>
    <mergeCell ref="AM144:AO151"/>
    <mergeCell ref="AJ144:AL151"/>
    <mergeCell ref="AG144:AI151"/>
    <mergeCell ref="H123:K123"/>
    <mergeCell ref="U123:V123"/>
    <mergeCell ref="K137:AE137"/>
    <mergeCell ref="X123:AB123"/>
    <mergeCell ref="AC123:AH123"/>
    <mergeCell ref="AG135:BA135"/>
    <mergeCell ref="AG136:BA136"/>
    <mergeCell ref="AG134:BA134"/>
    <mergeCell ref="K39:AE39"/>
    <mergeCell ref="K38:AE38"/>
    <mergeCell ref="AG34:BA34"/>
    <mergeCell ref="K32:AE32"/>
    <mergeCell ref="K33:AE33"/>
    <mergeCell ref="K34:AE34"/>
    <mergeCell ref="K35:AE35"/>
    <mergeCell ref="K37:AE37"/>
    <mergeCell ref="Z16:AT16"/>
    <mergeCell ref="C20:W20"/>
    <mergeCell ref="C19:W19"/>
    <mergeCell ref="C18:W18"/>
    <mergeCell ref="C17:W17"/>
    <mergeCell ref="C16:W16"/>
    <mergeCell ref="Z20:AT20"/>
    <mergeCell ref="BB26:BD26"/>
    <mergeCell ref="BE26:BF26"/>
    <mergeCell ref="AW17:BQ17"/>
    <mergeCell ref="K28:AE28"/>
    <mergeCell ref="K27:AE27"/>
    <mergeCell ref="AG27:BA27"/>
    <mergeCell ref="AG28:BA28"/>
    <mergeCell ref="Z17:AT17"/>
    <mergeCell ref="BE27:BF27"/>
    <mergeCell ref="BE28:BF28"/>
    <mergeCell ref="AG47:BA47"/>
    <mergeCell ref="K26:AE26"/>
    <mergeCell ref="Z18:AT18"/>
    <mergeCell ref="AW19:BQ19"/>
    <mergeCell ref="AW18:BQ18"/>
    <mergeCell ref="K25:BA25"/>
    <mergeCell ref="AW20:BQ20"/>
    <mergeCell ref="Z19:AT19"/>
    <mergeCell ref="BB25:BF25"/>
    <mergeCell ref="BB37:BD37"/>
    <mergeCell ref="J103:K103"/>
    <mergeCell ref="J104:K104"/>
    <mergeCell ref="AW15:BQ15"/>
    <mergeCell ref="K55:AE55"/>
    <mergeCell ref="K54:AE54"/>
    <mergeCell ref="K53:AE53"/>
    <mergeCell ref="K52:AE52"/>
    <mergeCell ref="K51:AE51"/>
    <mergeCell ref="K50:AE50"/>
    <mergeCell ref="C15:W15"/>
    <mergeCell ref="B125:C125"/>
    <mergeCell ref="B126:C126"/>
    <mergeCell ref="D126:F126"/>
    <mergeCell ref="J90:K90"/>
    <mergeCell ref="B107:E107"/>
    <mergeCell ref="I116:AC116"/>
    <mergeCell ref="L103:AF103"/>
    <mergeCell ref="L102:AF102"/>
    <mergeCell ref="D115:AC115"/>
    <mergeCell ref="J109:K109"/>
    <mergeCell ref="D116:H116"/>
    <mergeCell ref="J108:K108"/>
    <mergeCell ref="D132:F132"/>
    <mergeCell ref="D134:F134"/>
    <mergeCell ref="D125:F125"/>
    <mergeCell ref="D119:H119"/>
    <mergeCell ref="D117:H117"/>
    <mergeCell ref="D118:H118"/>
    <mergeCell ref="G125:J125"/>
    <mergeCell ref="G133:J133"/>
    <mergeCell ref="AG133:BA133"/>
    <mergeCell ref="AG168:AI168"/>
    <mergeCell ref="AG167:AI167"/>
    <mergeCell ref="AP168:AR168"/>
    <mergeCell ref="AJ168:AL168"/>
    <mergeCell ref="AJ167:AL167"/>
    <mergeCell ref="AY164:BA164"/>
    <mergeCell ref="AY151:BA151"/>
    <mergeCell ref="AV165:AX165"/>
    <mergeCell ref="AV151:AX151"/>
    <mergeCell ref="K187:AF187"/>
    <mergeCell ref="K186:AF186"/>
    <mergeCell ref="L166:AF166"/>
    <mergeCell ref="K176:AE176"/>
    <mergeCell ref="H173:K173"/>
    <mergeCell ref="U173:V173"/>
    <mergeCell ref="X173:AB173"/>
    <mergeCell ref="AC173:AH173"/>
    <mergeCell ref="AG181:BA181"/>
    <mergeCell ref="K181:AE181"/>
    <mergeCell ref="I189:J189"/>
    <mergeCell ref="I188:J188"/>
    <mergeCell ref="AY166:BA166"/>
    <mergeCell ref="AY167:BA167"/>
    <mergeCell ref="AV166:AX166"/>
    <mergeCell ref="AM168:AO168"/>
    <mergeCell ref="I187:J187"/>
    <mergeCell ref="I186:J186"/>
    <mergeCell ref="K189:AF189"/>
    <mergeCell ref="K188:AF188"/>
    <mergeCell ref="BH166:BI166"/>
    <mergeCell ref="AG166:AI166"/>
    <mergeCell ref="AP167:AR167"/>
    <mergeCell ref="AP166:AR166"/>
    <mergeCell ref="AM167:AO167"/>
    <mergeCell ref="AM166:AO166"/>
    <mergeCell ref="AJ166:AL166"/>
    <mergeCell ref="BB180:BD180"/>
    <mergeCell ref="K179:BA179"/>
    <mergeCell ref="K177:AE177"/>
    <mergeCell ref="AG177:BA177"/>
    <mergeCell ref="L168:AF168"/>
    <mergeCell ref="L167:AF167"/>
    <mergeCell ref="AG180:BA180"/>
    <mergeCell ref="AG176:BA176"/>
    <mergeCell ref="K180:AE180"/>
    <mergeCell ref="AS167:AU167"/>
    <mergeCell ref="AS168:AU168"/>
    <mergeCell ref="AI173:AM173"/>
    <mergeCell ref="AO173:AV173"/>
    <mergeCell ref="AW173:BA173"/>
    <mergeCell ref="AY165:BA165"/>
    <mergeCell ref="AY152:BA152"/>
    <mergeCell ref="AY155:BA155"/>
    <mergeCell ref="AV154:AX154"/>
    <mergeCell ref="BB38:BD38"/>
    <mergeCell ref="AG41:BA41"/>
    <mergeCell ref="AG40:BA40"/>
    <mergeCell ref="AG39:BA39"/>
    <mergeCell ref="BB41:BD41"/>
    <mergeCell ref="AG38:BA38"/>
    <mergeCell ref="BB44:BD44"/>
    <mergeCell ref="AG44:BA44"/>
    <mergeCell ref="BK76:BL76"/>
    <mergeCell ref="BB40:BD40"/>
    <mergeCell ref="AG51:BA51"/>
    <mergeCell ref="AG50:BA50"/>
    <mergeCell ref="AG49:BA49"/>
    <mergeCell ref="AG48:BA48"/>
    <mergeCell ref="BH73:BI73"/>
    <mergeCell ref="BH71:BL71"/>
    <mergeCell ref="L87:AF87"/>
    <mergeCell ref="BB54:BD54"/>
    <mergeCell ref="BB125:BF125"/>
    <mergeCell ref="BM89:BO89"/>
    <mergeCell ref="BM90:BO90"/>
    <mergeCell ref="BM99:BO99"/>
    <mergeCell ref="BM100:BO100"/>
    <mergeCell ref="AL119:BF119"/>
    <mergeCell ref="AL118:BF118"/>
    <mergeCell ref="BK75:BL75"/>
    <mergeCell ref="BH72:BI72"/>
    <mergeCell ref="BH76:BI76"/>
    <mergeCell ref="BK73:BL73"/>
    <mergeCell ref="BK72:BL72"/>
    <mergeCell ref="K46:AE46"/>
    <mergeCell ref="AG46:BA46"/>
    <mergeCell ref="K41:AE41"/>
    <mergeCell ref="AG43:BA43"/>
    <mergeCell ref="K43:AE43"/>
    <mergeCell ref="K42:AE42"/>
    <mergeCell ref="AG42:BA42"/>
    <mergeCell ref="K45:AE45"/>
    <mergeCell ref="K44:AE44"/>
    <mergeCell ref="AG45:BA45"/>
    <mergeCell ref="BB42:BD42"/>
    <mergeCell ref="BB43:BD43"/>
    <mergeCell ref="Z15:AT15"/>
    <mergeCell ref="BB32:BD32"/>
    <mergeCell ref="BB33:BD33"/>
    <mergeCell ref="AW16:BQ16"/>
    <mergeCell ref="BE39:BF39"/>
    <mergeCell ref="AG30:BA30"/>
    <mergeCell ref="AG35:BA35"/>
    <mergeCell ref="BB39:BD39"/>
    <mergeCell ref="AY88:BA88"/>
    <mergeCell ref="BB88:BD88"/>
    <mergeCell ref="BE88:BG88"/>
    <mergeCell ref="BE72:BG72"/>
    <mergeCell ref="BE87:BG87"/>
    <mergeCell ref="BB75:BD75"/>
    <mergeCell ref="BB74:BD74"/>
    <mergeCell ref="BE74:BG74"/>
    <mergeCell ref="BE73:BG73"/>
    <mergeCell ref="BK86:BL86"/>
    <mergeCell ref="BK87:BL87"/>
    <mergeCell ref="BE86:BG86"/>
    <mergeCell ref="AV85:AX85"/>
    <mergeCell ref="AY85:BA85"/>
    <mergeCell ref="AV86:AX86"/>
    <mergeCell ref="AY86:BA86"/>
    <mergeCell ref="BH85:BL85"/>
    <mergeCell ref="AV87:AX87"/>
    <mergeCell ref="AY87:BA87"/>
    <mergeCell ref="BE55:BF55"/>
    <mergeCell ref="BE54:BF54"/>
    <mergeCell ref="L73:AF73"/>
    <mergeCell ref="L72:AF72"/>
    <mergeCell ref="AY71:BA71"/>
    <mergeCell ref="BE71:BG71"/>
    <mergeCell ref="BB71:BD71"/>
    <mergeCell ref="AV71:AX71"/>
    <mergeCell ref="AS64:AU71"/>
    <mergeCell ref="AP64:AR71"/>
    <mergeCell ref="AY72:BA72"/>
    <mergeCell ref="AV72:AX72"/>
    <mergeCell ref="BB72:BD72"/>
    <mergeCell ref="AJ72:AL72"/>
    <mergeCell ref="AS72:AU72"/>
    <mergeCell ref="AM64:AO71"/>
    <mergeCell ref="BB45:BD45"/>
    <mergeCell ref="BB46:BD46"/>
    <mergeCell ref="BB47:BD47"/>
    <mergeCell ref="BB53:BD53"/>
    <mergeCell ref="BB52:BD52"/>
    <mergeCell ref="AG55:BA55"/>
    <mergeCell ref="AG54:BA54"/>
    <mergeCell ref="BB55:BD55"/>
    <mergeCell ref="BB48:BD48"/>
    <mergeCell ref="G45:J45"/>
    <mergeCell ref="AG53:BA53"/>
    <mergeCell ref="AG52:BA52"/>
    <mergeCell ref="K47:AE47"/>
    <mergeCell ref="G50:J50"/>
    <mergeCell ref="G47:J47"/>
    <mergeCell ref="G49:J49"/>
    <mergeCell ref="G48:J48"/>
    <mergeCell ref="G51:J51"/>
    <mergeCell ref="G52:J52"/>
    <mergeCell ref="BE51:BF51"/>
    <mergeCell ref="BE50:BF50"/>
    <mergeCell ref="BE49:BF49"/>
    <mergeCell ref="BB50:BD50"/>
    <mergeCell ref="BB49:BD49"/>
    <mergeCell ref="BB51:BD51"/>
    <mergeCell ref="D40:F40"/>
    <mergeCell ref="D32:F32"/>
    <mergeCell ref="G31:J31"/>
    <mergeCell ref="G32:J32"/>
    <mergeCell ref="G34:J34"/>
    <mergeCell ref="G33:J33"/>
    <mergeCell ref="D31:F31"/>
    <mergeCell ref="D33:F33"/>
    <mergeCell ref="G39:J39"/>
    <mergeCell ref="AG32:BA32"/>
    <mergeCell ref="K31:AE31"/>
    <mergeCell ref="B43:C43"/>
    <mergeCell ref="B36:C36"/>
    <mergeCell ref="B37:C37"/>
    <mergeCell ref="B38:C38"/>
    <mergeCell ref="B39:C39"/>
    <mergeCell ref="B40:C40"/>
    <mergeCell ref="B41:C41"/>
    <mergeCell ref="D38:F38"/>
    <mergeCell ref="BB36:BD36"/>
    <mergeCell ref="B34:C34"/>
    <mergeCell ref="B35:C35"/>
    <mergeCell ref="BB35:BD35"/>
    <mergeCell ref="D37:F37"/>
    <mergeCell ref="D34:F34"/>
    <mergeCell ref="D35:F35"/>
    <mergeCell ref="D36:F36"/>
    <mergeCell ref="BB28:BD28"/>
    <mergeCell ref="BE29:BF29"/>
    <mergeCell ref="E179:F179"/>
    <mergeCell ref="AY74:BA74"/>
    <mergeCell ref="AY73:BA73"/>
    <mergeCell ref="BE76:BG76"/>
    <mergeCell ref="BE75:BG75"/>
    <mergeCell ref="BB73:BD73"/>
    <mergeCell ref="AY76:BA76"/>
    <mergeCell ref="J74:K74"/>
    <mergeCell ref="E180:F181"/>
    <mergeCell ref="BB175:BF175"/>
    <mergeCell ref="BB176:BD176"/>
    <mergeCell ref="BB177:BF177"/>
    <mergeCell ref="BB181:BF181"/>
    <mergeCell ref="E176:F177"/>
    <mergeCell ref="BE176:BF176"/>
    <mergeCell ref="E175:F175"/>
    <mergeCell ref="BE180:BF180"/>
    <mergeCell ref="G180:J181"/>
    <mergeCell ref="B26:C26"/>
    <mergeCell ref="G30:J30"/>
    <mergeCell ref="D29:F29"/>
    <mergeCell ref="G29:J29"/>
    <mergeCell ref="B28:C28"/>
    <mergeCell ref="D27:F27"/>
    <mergeCell ref="D28:F28"/>
    <mergeCell ref="B27:C27"/>
    <mergeCell ref="B29:C29"/>
    <mergeCell ref="B45:C45"/>
    <mergeCell ref="B44:C44"/>
    <mergeCell ref="D44:F44"/>
    <mergeCell ref="B30:C30"/>
    <mergeCell ref="D30:F30"/>
    <mergeCell ref="B32:C32"/>
    <mergeCell ref="B33:C33"/>
    <mergeCell ref="B42:C42"/>
    <mergeCell ref="D39:F39"/>
    <mergeCell ref="D41:F41"/>
    <mergeCell ref="BP100:BR100"/>
    <mergeCell ref="BB151:BD151"/>
    <mergeCell ref="BB128:BD128"/>
    <mergeCell ref="BB126:BD126"/>
    <mergeCell ref="BM101:BO101"/>
    <mergeCell ref="BH101:BI101"/>
    <mergeCell ref="BH104:BI104"/>
    <mergeCell ref="BP104:BR104"/>
    <mergeCell ref="BP101:BR101"/>
    <mergeCell ref="BP102:BR102"/>
    <mergeCell ref="BB153:BD153"/>
    <mergeCell ref="BB154:BD154"/>
    <mergeCell ref="AY153:BA153"/>
    <mergeCell ref="AY154:BA154"/>
    <mergeCell ref="BE153:BF153"/>
    <mergeCell ref="BF140:BL140"/>
    <mergeCell ref="BH153:BI153"/>
    <mergeCell ref="BM153:BO153"/>
    <mergeCell ref="BM151:BO151"/>
    <mergeCell ref="BJ153:BL153"/>
    <mergeCell ref="BM152:BO152"/>
    <mergeCell ref="BJ151:BL151"/>
    <mergeCell ref="BJ152:BL152"/>
    <mergeCell ref="B128:C128"/>
    <mergeCell ref="D128:F128"/>
    <mergeCell ref="B127:C127"/>
    <mergeCell ref="AG127:BA127"/>
    <mergeCell ref="AG128:BA128"/>
    <mergeCell ref="K128:AE128"/>
    <mergeCell ref="D127:F127"/>
    <mergeCell ref="G127:J127"/>
    <mergeCell ref="G128:J128"/>
    <mergeCell ref="B129:C129"/>
    <mergeCell ref="D129:F129"/>
    <mergeCell ref="AG129:BA129"/>
    <mergeCell ref="K129:AE129"/>
    <mergeCell ref="G129:J129"/>
    <mergeCell ref="BB127:BD127"/>
    <mergeCell ref="G126:J126"/>
    <mergeCell ref="AG126:BA126"/>
    <mergeCell ref="K126:AE126"/>
    <mergeCell ref="K127:AE127"/>
    <mergeCell ref="BB132:BD132"/>
    <mergeCell ref="BB130:BD130"/>
    <mergeCell ref="B130:C130"/>
    <mergeCell ref="D130:F130"/>
    <mergeCell ref="G132:J132"/>
    <mergeCell ref="G130:J130"/>
    <mergeCell ref="AG132:BA132"/>
    <mergeCell ref="K131:AE131"/>
    <mergeCell ref="K132:AE132"/>
    <mergeCell ref="AG130:BA130"/>
    <mergeCell ref="B133:C133"/>
    <mergeCell ref="D133:F133"/>
    <mergeCell ref="BE133:BF133"/>
    <mergeCell ref="B131:C131"/>
    <mergeCell ref="D131:F131"/>
    <mergeCell ref="BB131:BD131"/>
    <mergeCell ref="BB133:BD133"/>
    <mergeCell ref="BE131:BF131"/>
    <mergeCell ref="G131:J131"/>
    <mergeCell ref="B132:C132"/>
    <mergeCell ref="BB134:BD134"/>
    <mergeCell ref="BB136:BD136"/>
    <mergeCell ref="BE135:BF135"/>
    <mergeCell ref="BE136:BF136"/>
    <mergeCell ref="BB135:BD135"/>
    <mergeCell ref="BE134:BF134"/>
    <mergeCell ref="K135:AE135"/>
    <mergeCell ref="K136:AE136"/>
    <mergeCell ref="K134:AE134"/>
    <mergeCell ref="G134:J134"/>
    <mergeCell ref="BE137:BF137"/>
    <mergeCell ref="BB137:BD137"/>
    <mergeCell ref="BE151:BI151"/>
    <mergeCell ref="BH152:BI152"/>
    <mergeCell ref="BB152:BD152"/>
    <mergeCell ref="BE152:BF152"/>
    <mergeCell ref="BE155:BF155"/>
    <mergeCell ref="BH155:BI155"/>
    <mergeCell ref="BE154:BF154"/>
    <mergeCell ref="BH154:BI154"/>
    <mergeCell ref="BE164:BI164"/>
    <mergeCell ref="J155:K155"/>
    <mergeCell ref="AS154:AU154"/>
    <mergeCell ref="AS155:AU155"/>
    <mergeCell ref="AV155:AX155"/>
    <mergeCell ref="AP157:AR164"/>
    <mergeCell ref="AM157:AO164"/>
    <mergeCell ref="AJ157:AL164"/>
    <mergeCell ref="L155:AF155"/>
    <mergeCell ref="L154:AF154"/>
    <mergeCell ref="BE165:BF165"/>
    <mergeCell ref="BH165:BI165"/>
    <mergeCell ref="J168:K168"/>
    <mergeCell ref="BE167:BF167"/>
    <mergeCell ref="J166:K166"/>
    <mergeCell ref="J165:K165"/>
    <mergeCell ref="J167:K167"/>
    <mergeCell ref="AS166:AU166"/>
    <mergeCell ref="AS165:AU165"/>
    <mergeCell ref="BE166:BF166"/>
    <mergeCell ref="BM168:BO168"/>
    <mergeCell ref="BE168:BF168"/>
    <mergeCell ref="BH168:BI168"/>
    <mergeCell ref="BJ168:BL168"/>
    <mergeCell ref="BJ167:BL167"/>
    <mergeCell ref="AY168:BA168"/>
    <mergeCell ref="AV168:AX168"/>
    <mergeCell ref="BH167:BI167"/>
    <mergeCell ref="AV167:AX167"/>
    <mergeCell ref="BB167:BD167"/>
    <mergeCell ref="BM154:BO154"/>
    <mergeCell ref="BJ166:BL166"/>
    <mergeCell ref="BJ155:BL155"/>
    <mergeCell ref="BM155:BO155"/>
    <mergeCell ref="BM166:BO166"/>
    <mergeCell ref="BM165:BO165"/>
    <mergeCell ref="BM164:BO164"/>
    <mergeCell ref="BJ164:BL164"/>
    <mergeCell ref="BJ165:BL165"/>
    <mergeCell ref="BJ154:BL154"/>
    <mergeCell ref="CD26:CF26"/>
    <mergeCell ref="BP88:BR88"/>
    <mergeCell ref="BH88:BI88"/>
    <mergeCell ref="BH86:BI86"/>
    <mergeCell ref="BK88:BL88"/>
    <mergeCell ref="BM88:BO88"/>
    <mergeCell ref="BH87:BI87"/>
    <mergeCell ref="BP87:BR87"/>
    <mergeCell ref="BH75:BI75"/>
    <mergeCell ref="BK74:BL74"/>
    <mergeCell ref="B47:C47"/>
    <mergeCell ref="D53:F53"/>
    <mergeCell ref="B54:C54"/>
    <mergeCell ref="D54:F54"/>
    <mergeCell ref="B53:C53"/>
    <mergeCell ref="B52:C52"/>
    <mergeCell ref="D52:F52"/>
    <mergeCell ref="B46:C46"/>
    <mergeCell ref="D46:F46"/>
    <mergeCell ref="B49:C49"/>
    <mergeCell ref="B51:C51"/>
    <mergeCell ref="D50:F50"/>
    <mergeCell ref="B50:C50"/>
    <mergeCell ref="B48:C48"/>
    <mergeCell ref="D47:F47"/>
    <mergeCell ref="D48:F48"/>
    <mergeCell ref="D51:F51"/>
    <mergeCell ref="BH74:BI74"/>
    <mergeCell ref="AS74:AU74"/>
    <mergeCell ref="B86:E86"/>
    <mergeCell ref="B76:E76"/>
    <mergeCell ref="L86:AF86"/>
    <mergeCell ref="L76:AF76"/>
    <mergeCell ref="L75:AF75"/>
    <mergeCell ref="J85:AF85"/>
    <mergeCell ref="J76:K76"/>
    <mergeCell ref="F72:H72"/>
    <mergeCell ref="B72:E72"/>
    <mergeCell ref="AG64:AI71"/>
    <mergeCell ref="AG72:AI72"/>
    <mergeCell ref="J72:K72"/>
    <mergeCell ref="G54:J54"/>
    <mergeCell ref="F71:H71"/>
    <mergeCell ref="G55:J55"/>
    <mergeCell ref="G53:J53"/>
    <mergeCell ref="J71:AF71"/>
    <mergeCell ref="B70:H70"/>
    <mergeCell ref="B71:E71"/>
    <mergeCell ref="B55:C55"/>
    <mergeCell ref="D55:F55"/>
    <mergeCell ref="G44:J44"/>
    <mergeCell ref="G40:J40"/>
    <mergeCell ref="D45:F45"/>
    <mergeCell ref="D49:F49"/>
    <mergeCell ref="D43:F43"/>
    <mergeCell ref="G43:J43"/>
    <mergeCell ref="G42:J42"/>
    <mergeCell ref="G41:J41"/>
    <mergeCell ref="D42:F42"/>
    <mergeCell ref="G46:J46"/>
    <mergeCell ref="G38:J38"/>
    <mergeCell ref="BB29:BD29"/>
    <mergeCell ref="G35:J35"/>
    <mergeCell ref="G36:J36"/>
    <mergeCell ref="K36:AE36"/>
    <mergeCell ref="AG37:BA37"/>
    <mergeCell ref="AG36:BA36"/>
    <mergeCell ref="G37:J37"/>
    <mergeCell ref="AG31:BA31"/>
    <mergeCell ref="BB34:BD34"/>
    <mergeCell ref="G25:J25"/>
    <mergeCell ref="B31:C31"/>
    <mergeCell ref="BB27:BD27"/>
    <mergeCell ref="AG26:BA26"/>
    <mergeCell ref="G26:J26"/>
    <mergeCell ref="D26:F26"/>
    <mergeCell ref="B25:C25"/>
    <mergeCell ref="D25:F25"/>
    <mergeCell ref="G28:J28"/>
    <mergeCell ref="G27:J27"/>
    <mergeCell ref="BE30:BF30"/>
    <mergeCell ref="BE31:BF31"/>
    <mergeCell ref="BB30:BD30"/>
    <mergeCell ref="BE32:BF32"/>
    <mergeCell ref="BB31:BD31"/>
    <mergeCell ref="BE41:BF41"/>
    <mergeCell ref="BE40:BF40"/>
    <mergeCell ref="BE44:BF44"/>
    <mergeCell ref="CD33:CF33"/>
    <mergeCell ref="BE33:BF33"/>
    <mergeCell ref="BE37:BF37"/>
    <mergeCell ref="CD40:CF40"/>
    <mergeCell ref="BP86:BR86"/>
    <mergeCell ref="BP71:BR71"/>
    <mergeCell ref="BP72:BR72"/>
    <mergeCell ref="BE43:BF43"/>
    <mergeCell ref="BM74:BO74"/>
    <mergeCell ref="BE46:BF46"/>
    <mergeCell ref="BE53:BF53"/>
    <mergeCell ref="BE52:BF52"/>
    <mergeCell ref="BE48:BF48"/>
    <mergeCell ref="BE47:BF47"/>
    <mergeCell ref="BM75:BO75"/>
    <mergeCell ref="BP85:BR85"/>
    <mergeCell ref="BM73:BO73"/>
    <mergeCell ref="BM71:BO71"/>
    <mergeCell ref="BP76:BR76"/>
    <mergeCell ref="BP99:BR99"/>
    <mergeCell ref="BP73:BR73"/>
    <mergeCell ref="BP75:BR75"/>
    <mergeCell ref="BM76:BO76"/>
    <mergeCell ref="BP74:BR74"/>
    <mergeCell ref="BM86:BO86"/>
    <mergeCell ref="BP90:BR90"/>
    <mergeCell ref="BP89:BR89"/>
    <mergeCell ref="BM87:BO87"/>
    <mergeCell ref="BM85:BO85"/>
    <mergeCell ref="BM102:BO102"/>
    <mergeCell ref="BK102:BL102"/>
    <mergeCell ref="BK90:BL90"/>
    <mergeCell ref="BK89:BL89"/>
    <mergeCell ref="BK101:BL101"/>
    <mergeCell ref="BK100:BL100"/>
    <mergeCell ref="BH99:BL99"/>
    <mergeCell ref="BH100:BI100"/>
    <mergeCell ref="BH89:BI89"/>
    <mergeCell ref="BH90:BI90"/>
    <mergeCell ref="BP103:BR103"/>
    <mergeCell ref="BA106:BC106"/>
    <mergeCell ref="AX106:AZ106"/>
    <mergeCell ref="BH103:BI103"/>
    <mergeCell ref="BE104:BG104"/>
    <mergeCell ref="AV103:AX103"/>
    <mergeCell ref="AY103:BA103"/>
    <mergeCell ref="BK103:BL103"/>
    <mergeCell ref="BM103:BO103"/>
    <mergeCell ref="BK104:BL104"/>
    <mergeCell ref="BM104:BO104"/>
    <mergeCell ref="J106:AF106"/>
    <mergeCell ref="L109:AF109"/>
    <mergeCell ref="L108:AF108"/>
    <mergeCell ref="L107:AF107"/>
    <mergeCell ref="L104:AF104"/>
    <mergeCell ref="AP106:AR106"/>
    <mergeCell ref="AP107:AR107"/>
    <mergeCell ref="BA107:BC107"/>
    <mergeCell ref="J107:K107"/>
    <mergeCell ref="AG119:AK119"/>
    <mergeCell ref="I119:AC119"/>
    <mergeCell ref="I118:AC118"/>
    <mergeCell ref="I117:AC117"/>
    <mergeCell ref="AP109:AR109"/>
    <mergeCell ref="AJ109:AL109"/>
    <mergeCell ref="AG117:AK117"/>
    <mergeCell ref="AG118:AK118"/>
    <mergeCell ref="J100:K100"/>
    <mergeCell ref="J73:K73"/>
    <mergeCell ref="J87:K87"/>
    <mergeCell ref="J102:K102"/>
    <mergeCell ref="J101:K101"/>
    <mergeCell ref="J86:K86"/>
    <mergeCell ref="J88:K88"/>
    <mergeCell ref="J89:K89"/>
    <mergeCell ref="J75:K75"/>
    <mergeCell ref="F86:H86"/>
    <mergeCell ref="K49:AE49"/>
    <mergeCell ref="F87:H87"/>
    <mergeCell ref="G179:J179"/>
    <mergeCell ref="G176:J177"/>
    <mergeCell ref="G175:J175"/>
    <mergeCell ref="J153:K153"/>
    <mergeCell ref="K175:BA175"/>
    <mergeCell ref="AV164:AX164"/>
    <mergeCell ref="AV153:AX153"/>
    <mergeCell ref="B173:G173"/>
    <mergeCell ref="L153:AF153"/>
    <mergeCell ref="BB129:BD129"/>
    <mergeCell ref="BE130:BF130"/>
    <mergeCell ref="BE132:BF132"/>
    <mergeCell ref="K133:AE133"/>
    <mergeCell ref="K130:AE130"/>
    <mergeCell ref="AS164:AU164"/>
    <mergeCell ref="J154:K154"/>
    <mergeCell ref="BB166:BD166"/>
    <mergeCell ref="BE127:BF127"/>
    <mergeCell ref="BE129:BF129"/>
    <mergeCell ref="BM167:BO167"/>
    <mergeCell ref="AG131:BA131"/>
    <mergeCell ref="AG165:AI165"/>
    <mergeCell ref="AG155:AI155"/>
    <mergeCell ref="AG154:AI154"/>
    <mergeCell ref="BB155:BD155"/>
    <mergeCell ref="BB164:BD164"/>
    <mergeCell ref="BB165:BD165"/>
    <mergeCell ref="AS106:AW106"/>
    <mergeCell ref="AV107:AW107"/>
    <mergeCell ref="AL117:BF117"/>
    <mergeCell ref="AL116:BF116"/>
    <mergeCell ref="AJ108:AL108"/>
    <mergeCell ref="AG116:AK116"/>
    <mergeCell ref="AG115:BF115"/>
    <mergeCell ref="AG108:AI108"/>
    <mergeCell ref="AX107:AZ107"/>
    <mergeCell ref="BA109:BC109"/>
    <mergeCell ref="BE126:BF126"/>
    <mergeCell ref="AM108:AO108"/>
    <mergeCell ref="AP108:AR108"/>
    <mergeCell ref="AX108:AZ108"/>
    <mergeCell ref="AV109:AW109"/>
    <mergeCell ref="AX109:AZ109"/>
    <mergeCell ref="AI123:AM123"/>
    <mergeCell ref="AO123:AV123"/>
    <mergeCell ref="AW123:BA123"/>
    <mergeCell ref="K125:BA125"/>
    <mergeCell ref="BE128:BF128"/>
    <mergeCell ref="BH102:BI102"/>
    <mergeCell ref="BB76:BD76"/>
    <mergeCell ref="BB85:BD85"/>
    <mergeCell ref="BE85:BG85"/>
    <mergeCell ref="BB86:BD86"/>
    <mergeCell ref="BB87:BD87"/>
    <mergeCell ref="BE100:BG100"/>
    <mergeCell ref="BE90:BG90"/>
    <mergeCell ref="BE99:BG99"/>
    <mergeCell ref="B137:C137"/>
    <mergeCell ref="D137:F137"/>
    <mergeCell ref="B135:C135"/>
    <mergeCell ref="D135:F135"/>
    <mergeCell ref="B136:C136"/>
    <mergeCell ref="D136:F136"/>
    <mergeCell ref="AV76:AX76"/>
    <mergeCell ref="AV75:AX75"/>
    <mergeCell ref="AV74:AX74"/>
    <mergeCell ref="AV73:AX73"/>
    <mergeCell ref="AV88:AX88"/>
    <mergeCell ref="AV100:AX100"/>
    <mergeCell ref="AY100:BA100"/>
    <mergeCell ref="BB100:BD100"/>
    <mergeCell ref="AY90:BA90"/>
    <mergeCell ref="BB90:BD90"/>
    <mergeCell ref="AV99:AX99"/>
    <mergeCell ref="AY99:BA99"/>
    <mergeCell ref="BB99:BD99"/>
    <mergeCell ref="AV90:AX90"/>
    <mergeCell ref="AV89:AX89"/>
    <mergeCell ref="AY89:BA89"/>
    <mergeCell ref="BB89:BD89"/>
    <mergeCell ref="BE89:BG89"/>
    <mergeCell ref="AV101:AX101"/>
    <mergeCell ref="AY101:BA101"/>
    <mergeCell ref="BB101:BD101"/>
    <mergeCell ref="BE101:BG101"/>
    <mergeCell ref="AV102:AX102"/>
    <mergeCell ref="AY102:BA102"/>
    <mergeCell ref="BB102:BD102"/>
    <mergeCell ref="BE102:BG102"/>
    <mergeCell ref="BB103:BD103"/>
    <mergeCell ref="BE103:BG103"/>
    <mergeCell ref="AV104:AX104"/>
    <mergeCell ref="AY104:BA104"/>
    <mergeCell ref="BB104:BD104"/>
    <mergeCell ref="AG104:AI104"/>
    <mergeCell ref="AG106:AI106"/>
    <mergeCell ref="AJ106:AL106"/>
    <mergeCell ref="AM106:AO106"/>
    <mergeCell ref="AJ104:AL104"/>
    <mergeCell ref="AG107:AI107"/>
    <mergeCell ref="AJ107:AL107"/>
    <mergeCell ref="AM107:AO107"/>
    <mergeCell ref="AS107:AT107"/>
    <mergeCell ref="BA108:BC108"/>
    <mergeCell ref="AS108:AT108"/>
    <mergeCell ref="AV108:AW108"/>
    <mergeCell ref="G136:J136"/>
    <mergeCell ref="AS109:AT109"/>
    <mergeCell ref="B123:G123"/>
    <mergeCell ref="B134:C134"/>
    <mergeCell ref="G135:J135"/>
    <mergeCell ref="AG109:AI109"/>
    <mergeCell ref="AM109:AO109"/>
    <mergeCell ref="J151:AF151"/>
    <mergeCell ref="L152:AF152"/>
    <mergeCell ref="AG153:AI153"/>
    <mergeCell ref="AG137:BA137"/>
    <mergeCell ref="AS152:AU152"/>
    <mergeCell ref="AS153:AU153"/>
    <mergeCell ref="AS151:AU151"/>
    <mergeCell ref="J152:K152"/>
    <mergeCell ref="G137:J137"/>
    <mergeCell ref="AV152:AX152"/>
    <mergeCell ref="B87:E87"/>
    <mergeCell ref="B90:E90"/>
    <mergeCell ref="F90:H90"/>
    <mergeCell ref="B100:E100"/>
    <mergeCell ref="F100:H100"/>
    <mergeCell ref="B88:E88"/>
    <mergeCell ref="F88:H88"/>
    <mergeCell ref="B89:E89"/>
    <mergeCell ref="F89:H89"/>
    <mergeCell ref="B103:E103"/>
    <mergeCell ref="F103:H103"/>
    <mergeCell ref="B101:E101"/>
    <mergeCell ref="F101:H101"/>
    <mergeCell ref="B102:E102"/>
    <mergeCell ref="F102:H102"/>
    <mergeCell ref="B104:E104"/>
    <mergeCell ref="F104:H104"/>
    <mergeCell ref="B150:H150"/>
    <mergeCell ref="B151:E151"/>
    <mergeCell ref="F151:H151"/>
    <mergeCell ref="F107:H107"/>
    <mergeCell ref="B108:E108"/>
    <mergeCell ref="F108:H108"/>
    <mergeCell ref="B109:E109"/>
    <mergeCell ref="F109:H109"/>
    <mergeCell ref="B152:E152"/>
    <mergeCell ref="F152:H152"/>
    <mergeCell ref="B155:E155"/>
    <mergeCell ref="F155:H155"/>
    <mergeCell ref="B153:E153"/>
    <mergeCell ref="F153:H153"/>
    <mergeCell ref="B154:E154"/>
    <mergeCell ref="F154:H154"/>
    <mergeCell ref="B165:E165"/>
    <mergeCell ref="F165:H165"/>
    <mergeCell ref="B166:E166"/>
    <mergeCell ref="F166:H166"/>
    <mergeCell ref="B167:E167"/>
    <mergeCell ref="F167:H167"/>
    <mergeCell ref="B168:E168"/>
    <mergeCell ref="F168:H168"/>
    <mergeCell ref="B2:BA2"/>
    <mergeCell ref="B141:BA141"/>
    <mergeCell ref="B140:BA140"/>
    <mergeCell ref="B59:BA59"/>
    <mergeCell ref="B58:BA58"/>
    <mergeCell ref="B8:BA8"/>
    <mergeCell ref="B6:BA6"/>
    <mergeCell ref="B4:BA4"/>
    <mergeCell ref="B3:BA3"/>
    <mergeCell ref="AG73:AI73"/>
    <mergeCell ref="BG181:BJ181"/>
    <mergeCell ref="BG180:BJ180"/>
    <mergeCell ref="BG179:BJ179"/>
    <mergeCell ref="BG177:BJ177"/>
    <mergeCell ref="BG176:BJ176"/>
    <mergeCell ref="BG175:BJ175"/>
    <mergeCell ref="BB179:BF179"/>
    <mergeCell ref="BB168:BD168"/>
    <mergeCell ref="BF3:BL3"/>
    <mergeCell ref="BG58:BM58"/>
    <mergeCell ref="AY75:BA75"/>
    <mergeCell ref="BE38:BF38"/>
    <mergeCell ref="BE35:BF35"/>
    <mergeCell ref="BE36:BF36"/>
    <mergeCell ref="BE34:BF34"/>
    <mergeCell ref="BM72:BO72"/>
    <mergeCell ref="BE45:BF45"/>
    <mergeCell ref="BE42:BF42"/>
    <mergeCell ref="AS73:AU73"/>
    <mergeCell ref="AP76:AR76"/>
    <mergeCell ref="AP75:AR75"/>
    <mergeCell ref="AP74:AR74"/>
    <mergeCell ref="AP73:AR73"/>
    <mergeCell ref="AG103:AI103"/>
    <mergeCell ref="AG102:AI102"/>
    <mergeCell ref="AG101:AI101"/>
    <mergeCell ref="AG100:AI100"/>
    <mergeCell ref="AJ87:AL87"/>
    <mergeCell ref="AG90:AI90"/>
    <mergeCell ref="AG89:AI89"/>
    <mergeCell ref="AG88:AI88"/>
    <mergeCell ref="AG87:AI87"/>
    <mergeCell ref="AJ90:AL90"/>
    <mergeCell ref="AJ89:AL89"/>
    <mergeCell ref="AJ88:AL88"/>
    <mergeCell ref="AJ100:AL100"/>
    <mergeCell ref="AJ92:AL99"/>
    <mergeCell ref="AJ103:AL103"/>
    <mergeCell ref="AJ102:AL102"/>
    <mergeCell ref="AJ101:AL101"/>
    <mergeCell ref="AS90:AU90"/>
    <mergeCell ref="AS89:AU89"/>
    <mergeCell ref="AS88:AU88"/>
    <mergeCell ref="AS104:AU104"/>
    <mergeCell ref="AS103:AU103"/>
    <mergeCell ref="AS102:AU102"/>
    <mergeCell ref="AS101:AU101"/>
    <mergeCell ref="AS92:AU99"/>
    <mergeCell ref="AS100:AU100"/>
    <mergeCell ref="AP90:AR90"/>
    <mergeCell ref="AP89:AR89"/>
    <mergeCell ref="AP88:AR88"/>
    <mergeCell ref="AP104:AR104"/>
    <mergeCell ref="AP103:AR103"/>
    <mergeCell ref="AP102:AR102"/>
    <mergeCell ref="AP101:AR101"/>
    <mergeCell ref="AP92:AR99"/>
    <mergeCell ref="AP100:AR100"/>
    <mergeCell ref="AM90:AO90"/>
    <mergeCell ref="AM89:AO89"/>
    <mergeCell ref="AM88:AO88"/>
    <mergeCell ref="AM104:AO104"/>
    <mergeCell ref="AM103:AO103"/>
    <mergeCell ref="AM102:AO102"/>
    <mergeCell ref="AM101:AO101"/>
    <mergeCell ref="AM92:AO99"/>
    <mergeCell ref="AM100:AO100"/>
    <mergeCell ref="AP86:AR86"/>
    <mergeCell ref="AS86:AU86"/>
    <mergeCell ref="AP72:AR72"/>
    <mergeCell ref="AM76:AO76"/>
    <mergeCell ref="AM75:AO75"/>
    <mergeCell ref="AM74:AO74"/>
    <mergeCell ref="AM73:AO73"/>
    <mergeCell ref="AM72:AO72"/>
    <mergeCell ref="AS76:AU76"/>
    <mergeCell ref="AS75:AU75"/>
    <mergeCell ref="AG92:AI99"/>
    <mergeCell ref="AS78:AU85"/>
    <mergeCell ref="AP78:AR85"/>
    <mergeCell ref="AM78:AO85"/>
    <mergeCell ref="AM86:AO86"/>
    <mergeCell ref="AM87:AO87"/>
    <mergeCell ref="AP87:AR87"/>
    <mergeCell ref="AJ86:AL86"/>
    <mergeCell ref="AS87:AU87"/>
    <mergeCell ref="AG86:AI86"/>
    <mergeCell ref="B73:E73"/>
    <mergeCell ref="B75:E75"/>
    <mergeCell ref="AJ76:AL76"/>
    <mergeCell ref="AJ75:AL75"/>
    <mergeCell ref="AJ74:AL74"/>
    <mergeCell ref="AJ73:AL73"/>
    <mergeCell ref="B74:E74"/>
    <mergeCell ref="AG75:AI75"/>
    <mergeCell ref="AG74:AI74"/>
    <mergeCell ref="F73:H73"/>
    <mergeCell ref="AO10:AV10"/>
    <mergeCell ref="AW10:BA10"/>
    <mergeCell ref="AG76:AI76"/>
    <mergeCell ref="B10:G10"/>
    <mergeCell ref="H10:K10"/>
    <mergeCell ref="U10:V10"/>
    <mergeCell ref="X10:AB10"/>
    <mergeCell ref="F76:H76"/>
    <mergeCell ref="F75:H75"/>
    <mergeCell ref="F74:H74"/>
    <mergeCell ref="AJ78:AL85"/>
    <mergeCell ref="AG78:AI85"/>
    <mergeCell ref="AJ64:AL71"/>
    <mergeCell ref="AC10:AH10"/>
    <mergeCell ref="AI10:AM10"/>
    <mergeCell ref="L74:AF74"/>
    <mergeCell ref="K30:AE30"/>
    <mergeCell ref="K29:AE29"/>
    <mergeCell ref="AG29:BA29"/>
    <mergeCell ref="AG33:BA33"/>
  </mergeCells>
  <conditionalFormatting sqref="K26:Y55 K126:Y137">
    <cfRule type="expression" priority="1" dxfId="0" stopIfTrue="1">
      <formula>AND(BB26&gt;BE26,BB26&lt;&gt;"",BE26&lt;&gt;"")</formula>
    </cfRule>
    <cfRule type="expression" priority="2" dxfId="1" stopIfTrue="1">
      <formula>AND(BB26=BE26,BB26&lt;&gt;"",BE26&lt;&gt;"")</formula>
    </cfRule>
    <cfRule type="expression" priority="3" dxfId="2" stopIfTrue="1">
      <formula>AND(BB26&lt;BE26,BB26&lt;&gt;"",BE26&lt;&gt;"")</formula>
    </cfRule>
  </conditionalFormatting>
  <conditionalFormatting sqref="Z26:AB55 Z126:AB137">
    <cfRule type="expression" priority="4" dxfId="0" stopIfTrue="1">
      <formula>AND(BQ26&gt;#REF!,BQ26&lt;&gt;"",#REF!&lt;&gt;"")</formula>
    </cfRule>
    <cfRule type="expression" priority="5" dxfId="1" stopIfTrue="1">
      <formula>AND(BQ26=#REF!,BQ26&lt;&gt;"",#REF!&lt;&gt;"")</formula>
    </cfRule>
    <cfRule type="expression" priority="6" dxfId="2" stopIfTrue="1">
      <formula>AND(BQ26&lt;#REF!,BQ26&lt;&gt;"",#REF!&lt;&gt;"")</formula>
    </cfRule>
  </conditionalFormatting>
  <conditionalFormatting sqref="AG26:AU55 AG126:AU137">
    <cfRule type="expression" priority="7" dxfId="0" stopIfTrue="1">
      <formula>AND(BB26&lt;BE26,BB26&lt;&gt;"",BE26&lt;&gt;"")</formula>
    </cfRule>
    <cfRule type="expression" priority="8" dxfId="1" stopIfTrue="1">
      <formula>AND(BB26=BE26,BB26&lt;&gt;"",BE26&lt;&gt;"")</formula>
    </cfRule>
    <cfRule type="expression" priority="9" dxfId="2" stopIfTrue="1">
      <formula>AND(BB26&gt;BE26,BB26&lt;&gt;"",BE26&lt;&gt;"")</formula>
    </cfRule>
  </conditionalFormatting>
  <conditionalFormatting sqref="AV26:AX55 AV126:AX137">
    <cfRule type="expression" priority="10" dxfId="0" stopIfTrue="1">
      <formula>AND(BQ26&lt;#REF!,BQ26&lt;&gt;"",#REF!&lt;&gt;"")</formula>
    </cfRule>
    <cfRule type="expression" priority="11" dxfId="1" stopIfTrue="1">
      <formula>AND(BQ26=#REF!,BQ26&lt;&gt;"",#REF!&lt;&gt;"")</formula>
    </cfRule>
    <cfRule type="expression" priority="12" dxfId="2" stopIfTrue="1">
      <formula>AND(BQ26&gt;#REF!,BQ26&lt;&gt;"",#REF!&lt;&gt;"")</formula>
    </cfRule>
  </conditionalFormatting>
  <conditionalFormatting sqref="AC26:AC55 AC126:AC137">
    <cfRule type="expression" priority="13" dxfId="0" stopIfTrue="1">
      <formula>AND(#REF!&gt;#REF!,#REF!&lt;&gt;"",#REF!&lt;&gt;"")</formula>
    </cfRule>
    <cfRule type="expression" priority="14" dxfId="1" stopIfTrue="1">
      <formula>AND(#REF!=#REF!,#REF!&lt;&gt;"",#REF!&lt;&gt;"")</formula>
    </cfRule>
    <cfRule type="expression" priority="15" dxfId="2" stopIfTrue="1">
      <formula>AND(#REF!&lt;#REF!,#REF!&lt;&gt;"",#REF!&lt;&gt;"")</formula>
    </cfRule>
  </conditionalFormatting>
  <conditionalFormatting sqref="AD26:AE55 AD126:AE137">
    <cfRule type="expression" priority="16" dxfId="0" stopIfTrue="1">
      <formula>AND(#REF!&gt;#REF!,#REF!&lt;&gt;"",#REF!&lt;&gt;"")</formula>
    </cfRule>
    <cfRule type="expression" priority="17" dxfId="1" stopIfTrue="1">
      <formula>AND(#REF!=#REF!,#REF!&lt;&gt;"",#REF!&lt;&gt;"")</formula>
    </cfRule>
    <cfRule type="expression" priority="18" dxfId="2" stopIfTrue="1">
      <formula>AND(#REF!&lt;#REF!,#REF!&lt;&gt;"",#REF!&lt;&gt;"")</formula>
    </cfRule>
  </conditionalFormatting>
  <conditionalFormatting sqref="AY26:AY55 AY126:AY137">
    <cfRule type="expression" priority="19" dxfId="0" stopIfTrue="1">
      <formula>AND(#REF!&lt;#REF!,#REF!&lt;&gt;"",#REF!&lt;&gt;"")</formula>
    </cfRule>
    <cfRule type="expression" priority="20" dxfId="1" stopIfTrue="1">
      <formula>AND(#REF!=#REF!,#REF!&lt;&gt;"",#REF!&lt;&gt;"")</formula>
    </cfRule>
    <cfRule type="expression" priority="21" dxfId="2" stopIfTrue="1">
      <formula>AND(#REF!&gt;#REF!,#REF!&lt;&gt;"",#REF!&lt;&gt;"")</formula>
    </cfRule>
  </conditionalFormatting>
  <conditionalFormatting sqref="AZ26:BA55 AZ126:BA137">
    <cfRule type="expression" priority="22" dxfId="0" stopIfTrue="1">
      <formula>AND(#REF!&lt;#REF!,#REF!&lt;&gt;"",#REF!&lt;&gt;"")</formula>
    </cfRule>
    <cfRule type="expression" priority="23" dxfId="1" stopIfTrue="1">
      <formula>AND(#REF!=#REF!,#REF!&lt;&gt;"",#REF!&lt;&gt;"")</formula>
    </cfRule>
    <cfRule type="expression" priority="24" dxfId="2" stopIfTrue="1">
      <formula>AND(#REF!&gt;#REF!,#REF!&lt;&gt;"",#REF!&lt;&gt;"")</formula>
    </cfRule>
  </conditionalFormatting>
  <conditionalFormatting sqref="L91:L97 AV91:BR97 AG90:BR90">
    <cfRule type="expression" priority="25" dxfId="2" stopIfTrue="1">
      <formula>$J$90=""</formula>
    </cfRule>
  </conditionalFormatting>
  <conditionalFormatting sqref="L77:L83 AV77:BR83 AG76:BR76">
    <cfRule type="expression" priority="26" dxfId="2" stopIfTrue="1">
      <formula>$J$76=""</formula>
    </cfRule>
  </conditionalFormatting>
  <conditionalFormatting sqref="L156:L162 AS156:BO162 L155:BO155">
    <cfRule type="expression" priority="27" dxfId="2" stopIfTrue="1">
      <formula>$J$155=""</formula>
    </cfRule>
  </conditionalFormatting>
  <conditionalFormatting sqref="AG72:BR72">
    <cfRule type="expression" priority="28" dxfId="2" stopIfTrue="1">
      <formula>$J$73</formula>
    </cfRule>
  </conditionalFormatting>
  <conditionalFormatting sqref="AG73:BR73">
    <cfRule type="expression" priority="29" dxfId="2" stopIfTrue="1">
      <formula>$J$73=""</formula>
    </cfRule>
    <cfRule type="expression" priority="30" dxfId="2" stopIfTrue="1">
      <formula>$J$74=""</formula>
    </cfRule>
  </conditionalFormatting>
  <conditionalFormatting sqref="AG74:BR74">
    <cfRule type="expression" priority="31" dxfId="2" stopIfTrue="1">
      <formula>$J$74=""</formula>
    </cfRule>
    <cfRule type="expression" priority="32" dxfId="2" stopIfTrue="1">
      <formula>$J$75=""</formula>
    </cfRule>
  </conditionalFormatting>
  <conditionalFormatting sqref="AG75:BR75">
    <cfRule type="expression" priority="33" dxfId="2" stopIfTrue="1">
      <formula>$J$75=""</formula>
    </cfRule>
    <cfRule type="expression" priority="34" dxfId="2" stopIfTrue="1">
      <formula>$J$76=""</formula>
    </cfRule>
  </conditionalFormatting>
  <conditionalFormatting sqref="L72:AF72">
    <cfRule type="expression" priority="35" dxfId="7" stopIfTrue="1">
      <formula>$AV$72=""</formula>
    </cfRule>
    <cfRule type="expression" priority="36" dxfId="2" stopIfTrue="1">
      <formula>$J$73=""</formula>
    </cfRule>
  </conditionalFormatting>
  <conditionalFormatting sqref="L73:AF73">
    <cfRule type="expression" priority="37" dxfId="7" stopIfTrue="1">
      <formula>$AV$73=""</formula>
    </cfRule>
    <cfRule type="expression" priority="38" dxfId="2" stopIfTrue="1">
      <formula>$J$73=""</formula>
    </cfRule>
    <cfRule type="expression" priority="39" dxfId="2" stopIfTrue="1">
      <formula>$J$74=""</formula>
    </cfRule>
  </conditionalFormatting>
  <conditionalFormatting sqref="L74:AF74">
    <cfRule type="expression" priority="40" dxfId="7" stopIfTrue="1">
      <formula>$AV$74=""</formula>
    </cfRule>
    <cfRule type="expression" priority="41" dxfId="2" stopIfTrue="1">
      <formula>$J$74=""</formula>
    </cfRule>
    <cfRule type="expression" priority="42" dxfId="2" stopIfTrue="1">
      <formula>$J$75=""</formula>
    </cfRule>
  </conditionalFormatting>
  <conditionalFormatting sqref="L75:AF75">
    <cfRule type="expression" priority="43" dxfId="7" stopIfTrue="1">
      <formula>$AV$75=""</formula>
    </cfRule>
    <cfRule type="expression" priority="44" dxfId="2" stopIfTrue="1">
      <formula>$J$75=""</formula>
    </cfRule>
    <cfRule type="expression" priority="45" dxfId="2" stopIfTrue="1">
      <formula>$J$76=""</formula>
    </cfRule>
  </conditionalFormatting>
  <conditionalFormatting sqref="L76:AF76">
    <cfRule type="expression" priority="46" dxfId="7" stopIfTrue="1">
      <formula>$AV$76=""</formula>
    </cfRule>
    <cfRule type="expression" priority="47" dxfId="2" stopIfTrue="1">
      <formula>$J$76=""</formula>
    </cfRule>
  </conditionalFormatting>
  <conditionalFormatting sqref="AG86:BR86">
    <cfRule type="expression" priority="48" dxfId="2" stopIfTrue="1">
      <formula>$J$87=""</formula>
    </cfRule>
  </conditionalFormatting>
  <conditionalFormatting sqref="AG87:BR87">
    <cfRule type="expression" priority="49" dxfId="2" stopIfTrue="1">
      <formula>$J$87=""</formula>
    </cfRule>
    <cfRule type="expression" priority="50" dxfId="2" stopIfTrue="1">
      <formula>$J$88=""</formula>
    </cfRule>
  </conditionalFormatting>
  <conditionalFormatting sqref="AG88:BR88">
    <cfRule type="expression" priority="51" dxfId="2" stopIfTrue="1">
      <formula>$J$88=""</formula>
    </cfRule>
    <cfRule type="expression" priority="52" dxfId="2" stopIfTrue="1">
      <formula>$J$89=""</formula>
    </cfRule>
  </conditionalFormatting>
  <conditionalFormatting sqref="AG89:BR89">
    <cfRule type="expression" priority="53" dxfId="2" stopIfTrue="1">
      <formula>$J$89=""</formula>
    </cfRule>
    <cfRule type="expression" priority="54" dxfId="2" stopIfTrue="1">
      <formula>$J$90=""</formula>
    </cfRule>
  </conditionalFormatting>
  <conditionalFormatting sqref="L86:AF86">
    <cfRule type="expression" priority="55" dxfId="7" stopIfTrue="1">
      <formula>$AV$86=""</formula>
    </cfRule>
    <cfRule type="expression" priority="56" dxfId="2" stopIfTrue="1">
      <formula>$J$87=""</formula>
    </cfRule>
  </conditionalFormatting>
  <conditionalFormatting sqref="L87:AF87">
    <cfRule type="expression" priority="57" dxfId="7" stopIfTrue="1">
      <formula>$AV$87=""</formula>
    </cfRule>
    <cfRule type="expression" priority="58" dxfId="2" stopIfTrue="1">
      <formula>$J$87=""</formula>
    </cfRule>
    <cfRule type="expression" priority="59" dxfId="2" stopIfTrue="1">
      <formula>$J$88=""</formula>
    </cfRule>
  </conditionalFormatting>
  <conditionalFormatting sqref="L88:AF88">
    <cfRule type="expression" priority="60" dxfId="7" stopIfTrue="1">
      <formula>$AV$88=""</formula>
    </cfRule>
    <cfRule type="expression" priority="61" dxfId="2" stopIfTrue="1">
      <formula>$J$88=""</formula>
    </cfRule>
    <cfRule type="expression" priority="62" dxfId="2" stopIfTrue="1">
      <formula>$J$89=""</formula>
    </cfRule>
  </conditionalFormatting>
  <conditionalFormatting sqref="L89:AF89">
    <cfRule type="expression" priority="63" dxfId="7" stopIfTrue="1">
      <formula>$AV$89=""</formula>
    </cfRule>
    <cfRule type="expression" priority="64" dxfId="2" stopIfTrue="1">
      <formula>$J$89=""</formula>
    </cfRule>
    <cfRule type="expression" priority="65" dxfId="2" stopIfTrue="1">
      <formula>$J$90=""</formula>
    </cfRule>
  </conditionalFormatting>
  <conditionalFormatting sqref="L90:AF90">
    <cfRule type="expression" priority="66" dxfId="7" stopIfTrue="1">
      <formula>$AV$90=""</formula>
    </cfRule>
    <cfRule type="expression" priority="67" dxfId="2" stopIfTrue="1">
      <formula>$J$90=""</formula>
    </cfRule>
  </conditionalFormatting>
  <conditionalFormatting sqref="AG100:BR100">
    <cfRule type="expression" priority="68" dxfId="2" stopIfTrue="1">
      <formula>$J$101=""</formula>
    </cfRule>
  </conditionalFormatting>
  <conditionalFormatting sqref="AG101:BR101">
    <cfRule type="expression" priority="69" dxfId="2" stopIfTrue="1">
      <formula>$J$101=""</formula>
    </cfRule>
    <cfRule type="expression" priority="70" dxfId="2" stopIfTrue="1">
      <formula>$J$102=""</formula>
    </cfRule>
  </conditionalFormatting>
  <conditionalFormatting sqref="AG102:BR102">
    <cfRule type="expression" priority="71" dxfId="2" stopIfTrue="1">
      <formula>$J$102=""</formula>
    </cfRule>
    <cfRule type="expression" priority="72" dxfId="2" stopIfTrue="1">
      <formula>$J$103=""</formula>
    </cfRule>
  </conditionalFormatting>
  <conditionalFormatting sqref="AG103:BR103">
    <cfRule type="expression" priority="73" dxfId="2" stopIfTrue="1">
      <formula>$J$103=""</formula>
    </cfRule>
    <cfRule type="expression" priority="74" dxfId="2" stopIfTrue="1">
      <formula>$J$104=""</formula>
    </cfRule>
  </conditionalFormatting>
  <conditionalFormatting sqref="AG104:BR104">
    <cfRule type="expression" priority="75" dxfId="2" stopIfTrue="1">
      <formula>$J$104=""</formula>
    </cfRule>
  </conditionalFormatting>
  <conditionalFormatting sqref="L100:AF100">
    <cfRule type="expression" priority="76" dxfId="7" stopIfTrue="1">
      <formula>$AV$100=""</formula>
    </cfRule>
    <cfRule type="expression" priority="77" dxfId="2" stopIfTrue="1">
      <formula>$J$101=""</formula>
    </cfRule>
  </conditionalFormatting>
  <conditionalFormatting sqref="L101:AF101">
    <cfRule type="expression" priority="78" dxfId="7" stopIfTrue="1">
      <formula>$AV$101=""</formula>
    </cfRule>
    <cfRule type="expression" priority="79" dxfId="2" stopIfTrue="1">
      <formula>$J$101=""</formula>
    </cfRule>
    <cfRule type="expression" priority="80" dxfId="2" stopIfTrue="1">
      <formula>$J$102=""</formula>
    </cfRule>
  </conditionalFormatting>
  <conditionalFormatting sqref="L102:AF102">
    <cfRule type="expression" priority="81" dxfId="7" stopIfTrue="1">
      <formula>$AV$102=""</formula>
    </cfRule>
    <cfRule type="expression" priority="82" dxfId="2" stopIfTrue="1">
      <formula>$J$102=""</formula>
    </cfRule>
    <cfRule type="expression" priority="83" dxfId="2" stopIfTrue="1">
      <formula>$J$103=""</formula>
    </cfRule>
  </conditionalFormatting>
  <conditionalFormatting sqref="L103:AF103">
    <cfRule type="expression" priority="84" dxfId="7" stopIfTrue="1">
      <formula>$AV$103=""</formula>
    </cfRule>
    <cfRule type="expression" priority="85" dxfId="2" stopIfTrue="1">
      <formula>$J$103=""</formula>
    </cfRule>
    <cfRule type="expression" priority="86" dxfId="2" stopIfTrue="1">
      <formula>$J$104=""</formula>
    </cfRule>
  </conditionalFormatting>
  <conditionalFormatting sqref="L104:AF104">
    <cfRule type="expression" priority="87" dxfId="7" stopIfTrue="1">
      <formula>$AV$104=""</formula>
    </cfRule>
    <cfRule type="expression" priority="88" dxfId="2" stopIfTrue="1">
      <formula>$J$104=""</formula>
    </cfRule>
  </conditionalFormatting>
  <conditionalFormatting sqref="L107:BC107">
    <cfRule type="expression" priority="89" dxfId="2" stopIfTrue="1">
      <formula>$J$108=""</formula>
    </cfRule>
  </conditionalFormatting>
  <conditionalFormatting sqref="L108:BC108">
    <cfRule type="expression" priority="90" dxfId="2" stopIfTrue="1">
      <formula>$J$108=""</formula>
    </cfRule>
    <cfRule type="expression" priority="91" dxfId="2" stopIfTrue="1">
      <formula>$J$109=""</formula>
    </cfRule>
  </conditionalFormatting>
  <conditionalFormatting sqref="L109:BC109">
    <cfRule type="expression" priority="92" dxfId="2" stopIfTrue="1">
      <formula>$J$109=""</formula>
    </cfRule>
  </conditionalFormatting>
  <conditionalFormatting sqref="L152:BO152">
    <cfRule type="expression" priority="93" dxfId="2" stopIfTrue="1">
      <formula>$J$153=""</formula>
    </cfRule>
  </conditionalFormatting>
  <conditionalFormatting sqref="L153:BO153">
    <cfRule type="expression" priority="94" dxfId="2" stopIfTrue="1">
      <formula>$J$153=""</formula>
    </cfRule>
    <cfRule type="expression" priority="95" dxfId="2" stopIfTrue="1">
      <formula>$J$154=""</formula>
    </cfRule>
  </conditionalFormatting>
  <conditionalFormatting sqref="L154:BO154">
    <cfRule type="expression" priority="96" dxfId="2" stopIfTrue="1">
      <formula>$J$154=""</formula>
    </cfRule>
    <cfRule type="expression" priority="97" dxfId="2" stopIfTrue="1">
      <formula>$J$155=""</formula>
    </cfRule>
  </conditionalFormatting>
  <conditionalFormatting sqref="L165:BO165">
    <cfRule type="expression" priority="98" dxfId="2" stopIfTrue="1">
      <formula>$J$166=""</formula>
    </cfRule>
  </conditionalFormatting>
  <conditionalFormatting sqref="L166:BO166">
    <cfRule type="expression" priority="99" dxfId="2" stopIfTrue="1">
      <formula>$J$166=""</formula>
    </cfRule>
    <cfRule type="expression" priority="100" dxfId="2" stopIfTrue="1">
      <formula>$J$167=""</formula>
    </cfRule>
  </conditionalFormatting>
  <conditionalFormatting sqref="L167:BO167">
    <cfRule type="expression" priority="101" dxfId="2" stopIfTrue="1">
      <formula>$J$167=""</formula>
    </cfRule>
    <cfRule type="expression" priority="102" dxfId="2" stopIfTrue="1">
      <formula>$J$168=""</formula>
    </cfRule>
  </conditionalFormatting>
  <conditionalFormatting sqref="L168:BO168">
    <cfRule type="expression" priority="103" dxfId="2" stopIfTrue="1">
      <formula>$J$168=""</formula>
    </cfRule>
  </conditionalFormatting>
  <conditionalFormatting sqref="AI123:AM123 AI173:AM173">
    <cfRule type="cellIs" priority="104" dxfId="5" operator="equal" stopIfTrue="1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scale="62" r:id="rId1"/>
  <headerFooter alignWithMargins="0">
    <oddFooter xml:space="preserve">&amp;R&amp;P von &amp;N </oddFooter>
  </headerFooter>
  <rowBreaks count="2" manualBreakCount="2">
    <brk id="56" max="70" man="1"/>
    <brk id="139" max="7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C1:BI166"/>
  <sheetViews>
    <sheetView workbookViewId="0" topLeftCell="A1">
      <selection activeCell="A1" sqref="A1"/>
    </sheetView>
  </sheetViews>
  <sheetFormatPr defaultColWidth="11.421875" defaultRowHeight="12.75"/>
  <cols>
    <col min="3" max="3" width="9.28125" style="0" bestFit="1" customWidth="1"/>
    <col min="4" max="6" width="7.57421875" style="0" bestFit="1" customWidth="1"/>
    <col min="7" max="7" width="3.140625" style="0" bestFit="1" customWidth="1"/>
    <col min="8" max="8" width="1.8515625" style="0" bestFit="1" customWidth="1"/>
    <col min="9" max="9" width="1.7109375" style="0" bestFit="1" customWidth="1"/>
    <col min="10" max="10" width="6.421875" style="0" bestFit="1" customWidth="1"/>
    <col min="11" max="12" width="7.57421875" style="0" bestFit="1" customWidth="1"/>
    <col min="13" max="13" width="5.7109375" style="0" bestFit="1" customWidth="1"/>
    <col min="14" max="16" width="2.8515625" style="0" bestFit="1" customWidth="1"/>
    <col min="21" max="21" width="6.28125" style="0" bestFit="1" customWidth="1"/>
    <col min="28" max="28" width="2.8515625" style="0" bestFit="1" customWidth="1"/>
    <col min="29" max="29" width="5.421875" style="0" bestFit="1" customWidth="1"/>
    <col min="30" max="31" width="3.140625" style="0" bestFit="1" customWidth="1"/>
  </cols>
  <sheetData>
    <row r="1" spans="48:61" s="117" customFormat="1" ht="12.75"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</row>
    <row r="2" spans="3:61" s="117" customFormat="1" ht="12.75">
      <c r="C2" s="139" t="s">
        <v>8</v>
      </c>
      <c r="D2" s="99"/>
      <c r="E2" s="99"/>
      <c r="F2" s="99"/>
      <c r="G2" s="99"/>
      <c r="H2" s="99"/>
      <c r="I2" s="99"/>
      <c r="J2" s="99"/>
      <c r="K2" s="99"/>
      <c r="L2" s="140"/>
      <c r="M2" s="140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</row>
    <row r="3" spans="3:61" s="117" customFormat="1" ht="12.75">
      <c r="C3" s="99"/>
      <c r="D3" s="141">
        <v>1</v>
      </c>
      <c r="E3" s="141">
        <v>2</v>
      </c>
      <c r="F3" s="141">
        <v>3</v>
      </c>
      <c r="G3" s="142">
        <v>4</v>
      </c>
      <c r="H3" s="142">
        <v>5</v>
      </c>
      <c r="I3" s="142">
        <v>6</v>
      </c>
      <c r="J3" s="142">
        <v>7</v>
      </c>
      <c r="K3" s="142">
        <v>8</v>
      </c>
      <c r="L3" s="142">
        <v>9</v>
      </c>
      <c r="M3" s="143">
        <v>10</v>
      </c>
      <c r="N3" s="117">
        <v>11</v>
      </c>
      <c r="O3" s="117">
        <v>12</v>
      </c>
      <c r="P3" s="117">
        <v>13</v>
      </c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</row>
    <row r="4" spans="4:61" s="117" customFormat="1" ht="12.75">
      <c r="D4" s="102"/>
      <c r="E4" s="102"/>
      <c r="F4" s="102"/>
      <c r="G4" s="102"/>
      <c r="H4" s="144" t="s">
        <v>63</v>
      </c>
      <c r="I4" s="144" t="s">
        <v>32</v>
      </c>
      <c r="J4" s="102" t="s">
        <v>64</v>
      </c>
      <c r="K4" s="102" t="s">
        <v>65</v>
      </c>
      <c r="L4" s="144"/>
      <c r="M4" s="102" t="s">
        <v>66</v>
      </c>
      <c r="N4" s="117" t="s">
        <v>39</v>
      </c>
      <c r="O4" s="117" t="s">
        <v>40</v>
      </c>
      <c r="P4" s="117" t="s">
        <v>41</v>
      </c>
      <c r="U4" s="117" t="s">
        <v>70</v>
      </c>
      <c r="AB4" s="117">
        <v>1</v>
      </c>
      <c r="AC4" s="117" t="str">
        <f aca="true" t="shared" si="0" ref="AC4:AC35">AD4&amp;AE4</f>
        <v>A1A2</v>
      </c>
      <c r="AD4" s="117" t="str">
        <f>G5</f>
        <v>A1</v>
      </c>
      <c r="AE4" s="117" t="str">
        <f>G6</f>
        <v>A2</v>
      </c>
      <c r="AF4" s="117">
        <f>IF(SUMPRODUCT((Ergebniseingabe!$K$26:$K$55=AD4)*(Ergebniseingabe!$AG$26:$AG$55=AE4)*(ISNUMBER(Ergebniseingabe!$BE$26:$BE$55)))=1,SUMPRODUCT((Ergebniseingabe!$K$26:$K$55=AD4)*(Ergebniseingabe!$AG$26:$AG$55=AE4)*(Ergebniseingabe!$BB$26:$BB$55))&amp;":"&amp;SUMPRODUCT((Ergebniseingabe!$K$26:$K$55=AD4)*(Ergebniseingabe!$AG$26:$AG$55=AE4)*(Ergebniseingabe!$BE$26:$BE$55)),"")</f>
      </c>
      <c r="AG4" s="117">
        <f>IF(SUMPRODUCT((Ergebniseingabe!$AG$26:$AG$55=AD4)*(Ergebniseingabe!$K$26:$K$55=AE4)*(ISNUMBER(Ergebniseingabe!$BE$26:$BE$55)))=1,SUMPRODUCT((Ergebniseingabe!$AG$26:$AG$55=AD4)*(Ergebniseingabe!$K$26:$K$55=AE4)*(Ergebniseingabe!$BE$26:$BE$55))&amp;":"&amp;SUMPRODUCT((Ergebniseingabe!$AG$26:$AG$55=AD4)*(Ergebniseingabe!$K$26:$K$55=AE4)*(Ergebniseingabe!$BB$26:$BB$55)),"")</f>
      </c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</row>
    <row r="5" spans="3:61" s="117" customFormat="1" ht="12.75">
      <c r="C5" s="117">
        <v>1</v>
      </c>
      <c r="D5" s="102">
        <f>RANK(E5,$E$5:$E$9,1)</f>
        <v>1</v>
      </c>
      <c r="E5" s="102">
        <f>F5+ROW()/1000</f>
        <v>1.005</v>
      </c>
      <c r="F5" s="102">
        <f>RANK(L5,$L$5:$L$9)</f>
        <v>1</v>
      </c>
      <c r="G5" s="144" t="str">
        <f>VLOOKUP(C5,Ergebniseingabe!$B$16:$W$20,2,0)</f>
        <v>A1</v>
      </c>
      <c r="H5" s="145">
        <f>SUMPRODUCT((G5=Ergebniseingabe!$K$26:$AE$55)*(Ergebniseingabe!$BB$26:$BB$55))+SUMPRODUCT((G5=Ergebniseingabe!$AG$26:$BA$55)*(Ergebniseingabe!$BE$26:$BE$55))</f>
        <v>0</v>
      </c>
      <c r="I5" s="145">
        <f>SUMPRODUCT((G5=Ergebniseingabe!$K$26:$AE$55)*(Ergebniseingabe!$BE$26:$BE$55))+SUMPRODUCT((G5=Ergebniseingabe!$AG$26:$BA$55)*(Ergebniseingabe!$BB$26:$BB$55))</f>
        <v>0</v>
      </c>
      <c r="J5" s="145">
        <f>(SUMPRODUCT((G5=Ergebniseingabe!$K$26:$AE$55)*((Ergebniseingabe!$BB$26:$BB$55)&gt;(Ergebniseingabe!$BE$26:$BE$55)))+SUMPRODUCT((G5=Ergebniseingabe!$AG$26:$BA$55)*((Ergebniseingabe!$BE$26:$BE$55)&gt;(Ergebniseingabe!$BB$26:$BB$55))))*3+SUMPRODUCT(((G5=Ergebniseingabe!$K$26:$AE$55)+(G5=Ergebniseingabe!$AG$26:$BA$55))*((Ergebniseingabe!$BE$26:$BE$55)=(Ergebniseingabe!$BB$26:$BB$55))*NOT(ISBLANK(Ergebniseingabe!$BB$26:$BB$55)))</f>
        <v>0</v>
      </c>
      <c r="K5" s="146">
        <f>H5-I5</f>
        <v>0</v>
      </c>
      <c r="L5" s="145">
        <f>J5*100000+K5*1000+H5</f>
        <v>0</v>
      </c>
      <c r="M5" s="145">
        <f>SUMPRODUCT((Ergebniseingabe!$K$26:$AE$55=G5)*(Ergebniseingabe!$BB$26:$BB$55&lt;&gt;""))+SUMPRODUCT((Ergebniseingabe!$AG$26:$BA$55=G5)*(Ergebniseingabe!$BE$26:$BE$55&lt;&gt;""))</f>
        <v>0</v>
      </c>
      <c r="N5" s="145">
        <f>SUMPRODUCT((Ergebniseingabe!$K$26:$AE$55=G5)*(Ergebniseingabe!$BB$26:$BB$55&gt;Ergebniseingabe!$BE$26:$BE$55))+SUMPRODUCT((Ergebniseingabe!$AG$26:$BA$55=G5)*(Ergebniseingabe!$BB$26:$BB$55&lt;Ergebniseingabe!$BE$26:$BE$55))</f>
        <v>0</v>
      </c>
      <c r="O5" s="145">
        <f>SUMPRODUCT((Ergebniseingabe!$K$26:$BA$55=G5)*(Ergebniseingabe!$BB$26:$BB$55=Ergebniseingabe!$BE$26:$BE$55)*(Ergebniseingabe!$BB$26:$BB$55&lt;&gt;"")*(Ergebniseingabe!$BE$26:$BE$55&lt;&gt;""))</f>
        <v>0</v>
      </c>
      <c r="P5" s="145">
        <f>SUMPRODUCT((Ergebniseingabe!$K$26:$AE$55=G5)*(Ergebniseingabe!$BB$26:$BB$55&lt;Ergebniseingabe!$BE$26:$BE$55))+SUMPRODUCT((Ergebniseingabe!$AG$26:$BA$55=G5)*(Ergebniseingabe!$BB$26:$BB$55&gt;Ergebniseingabe!$BE$26:$BE$55))</f>
        <v>0</v>
      </c>
      <c r="U5" s="117" t="s">
        <v>71</v>
      </c>
      <c r="AB5" s="117">
        <v>2</v>
      </c>
      <c r="AC5" s="117" t="str">
        <f t="shared" si="0"/>
        <v>A1A3</v>
      </c>
      <c r="AD5" s="117" t="str">
        <f>G5</f>
        <v>A1</v>
      </c>
      <c r="AE5" s="117" t="str">
        <f>G7</f>
        <v>A3</v>
      </c>
      <c r="AF5" s="117">
        <f>IF(SUMPRODUCT((Ergebniseingabe!$K$26:$K$55=AD5)*(Ergebniseingabe!$AG$26:$AG$55=AE5)*(ISNUMBER(Ergebniseingabe!$BE$26:$BE$55)))=1,SUMPRODUCT((Ergebniseingabe!$K$26:$K$55=AD5)*(Ergebniseingabe!$AG$26:$AG$55=AE5)*(Ergebniseingabe!$BB$26:$BB$55))&amp;":"&amp;SUMPRODUCT((Ergebniseingabe!$K$26:$K$55=AD5)*(Ergebniseingabe!$AG$26:$AG$55=AE5)*(Ergebniseingabe!$BE$26:$BE$55)),"")</f>
      </c>
      <c r="AG5" s="117">
        <f>IF(SUMPRODUCT((Ergebniseingabe!$AG$26:$AG$55=AD5)*(Ergebniseingabe!$K$26:$K$55=AE5)*(ISNUMBER(Ergebniseingabe!$BE$26:$BE$55)))=1,SUMPRODUCT((Ergebniseingabe!$AG$26:$AG$55=AD5)*(Ergebniseingabe!$K$26:$K$55=AE5)*(Ergebniseingabe!$BE$26:$BE$55))&amp;":"&amp;SUMPRODUCT((Ergebniseingabe!$AG$26:$AG$55=AD5)*(Ergebniseingabe!$K$26:$K$55=AE5)*(Ergebniseingabe!$BB$26:$BB$55)),"")</f>
      </c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</row>
    <row r="6" spans="3:61" s="117" customFormat="1" ht="12.75">
      <c r="C6" s="117">
        <v>2</v>
      </c>
      <c r="D6" s="102">
        <f>RANK(E6,$E$5:$E$9,1)</f>
        <v>2</v>
      </c>
      <c r="E6" s="102">
        <f>F6+ROW()/1000</f>
        <v>1.006</v>
      </c>
      <c r="F6" s="102">
        <f>RANK(L6,$L$5:$L$9)</f>
        <v>1</v>
      </c>
      <c r="G6" s="144" t="str">
        <f>VLOOKUP(C6,Ergebniseingabe!$B$16:$W$20,2,0)</f>
        <v>A2</v>
      </c>
      <c r="H6" s="145">
        <f>SUMPRODUCT((G6=Ergebniseingabe!$K$26:$AE$55)*(Ergebniseingabe!$BB$26:$BB$55))+SUMPRODUCT((G6=Ergebniseingabe!$AG$26:$BA$55)*(Ergebniseingabe!$BE$26:$BE$55))</f>
        <v>0</v>
      </c>
      <c r="I6" s="145">
        <f>SUMPRODUCT((G6=Ergebniseingabe!$K$26:$AE$55)*(Ergebniseingabe!$BE$26:$BE$55))+SUMPRODUCT((G6=Ergebniseingabe!$AG$26:$BA$55)*(Ergebniseingabe!$BB$26:$BB$55))</f>
        <v>0</v>
      </c>
      <c r="J6" s="145">
        <f>(SUMPRODUCT((G6=Ergebniseingabe!$K$26:$AE$55)*((Ergebniseingabe!$BB$26:$BB$55)&gt;(Ergebniseingabe!$BE$26:$BE$55)))+SUMPRODUCT((G6=Ergebniseingabe!$AG$26:$BA$55)*((Ergebniseingabe!$BE$26:$BE$55)&gt;(Ergebniseingabe!$BB$26:$BB$55))))*3+SUMPRODUCT(((G6=Ergebniseingabe!$K$26:$AE$55)+(G6=Ergebniseingabe!$AG$26:$BA$55))*((Ergebniseingabe!$BE$26:$BE$55)=(Ergebniseingabe!$BB$26:$BB$55))*NOT(ISBLANK(Ergebniseingabe!$BB$26:$BB$55)))</f>
        <v>0</v>
      </c>
      <c r="K6" s="146">
        <f>H6-I6</f>
        <v>0</v>
      </c>
      <c r="L6" s="145">
        <f>J6*100000+K6*1000+H6</f>
        <v>0</v>
      </c>
      <c r="M6" s="145">
        <f>SUMPRODUCT((Ergebniseingabe!$K$26:$AE$55=G6)*(Ergebniseingabe!$BB$26:$BB$55&lt;&gt;""))+SUMPRODUCT((Ergebniseingabe!$AG$26:$BA$55=G6)*(Ergebniseingabe!$BE$26:$BE$55&lt;&gt;""))</f>
        <v>0</v>
      </c>
      <c r="N6" s="145">
        <f>SUMPRODUCT((Ergebniseingabe!$K$26:$AE$55=G6)*(Ergebniseingabe!$BB$26:$BB$55&gt;Ergebniseingabe!$BE$26:$BE$55))+SUMPRODUCT((Ergebniseingabe!$AG$26:$BA$55=G6)*(Ergebniseingabe!$BB$26:$BB$55&lt;Ergebniseingabe!$BE$26:$BE$55))</f>
        <v>0</v>
      </c>
      <c r="O6" s="145">
        <f>SUMPRODUCT((Ergebniseingabe!$K$26:$BA$55=G6)*(Ergebniseingabe!$BB$26:$BB$55=Ergebniseingabe!$BE$26:$BE$55)*(Ergebniseingabe!$BB$26:$BB$55&lt;&gt;"")*(Ergebniseingabe!$BE$26:$BE$55&lt;&gt;""))</f>
        <v>0</v>
      </c>
      <c r="P6" s="145">
        <f>SUMPRODUCT((Ergebniseingabe!$K$26:$AE$55=G6)*(Ergebniseingabe!$BB$26:$BB$55&lt;Ergebniseingabe!$BE$26:$BE$55))+SUMPRODUCT((Ergebniseingabe!$AG$26:$BA$55=G6)*(Ergebniseingabe!$BB$26:$BB$55&gt;Ergebniseingabe!$BE$26:$BE$55))</f>
        <v>0</v>
      </c>
      <c r="U6" s="117" t="s">
        <v>72</v>
      </c>
      <c r="AB6" s="117">
        <v>3</v>
      </c>
      <c r="AC6" s="117" t="str">
        <f t="shared" si="0"/>
        <v>A1A4</v>
      </c>
      <c r="AD6" s="117" t="str">
        <f>G5</f>
        <v>A1</v>
      </c>
      <c r="AE6" s="117" t="str">
        <f>G8</f>
        <v>A4</v>
      </c>
      <c r="AF6" s="117">
        <f>IF(SUMPRODUCT((Ergebniseingabe!$K$26:$K$55=AD6)*(Ergebniseingabe!$AG$26:$AG$55=AE6)*(ISNUMBER(Ergebniseingabe!$BE$26:$BE$55)))=1,SUMPRODUCT((Ergebniseingabe!$K$26:$K$55=AD6)*(Ergebniseingabe!$AG$26:$AG$55=AE6)*(Ergebniseingabe!$BB$26:$BB$55))&amp;":"&amp;SUMPRODUCT((Ergebniseingabe!$K$26:$K$55=AD6)*(Ergebniseingabe!$AG$26:$AG$55=AE6)*(Ergebniseingabe!$BE$26:$BE$55)),"")</f>
      </c>
      <c r="AG6" s="117">
        <f>IF(SUMPRODUCT((Ergebniseingabe!$AG$26:$AG$55=AD6)*(Ergebniseingabe!$K$26:$K$55=AE6)*(ISNUMBER(Ergebniseingabe!$BE$26:$BE$55)))=1,SUMPRODUCT((Ergebniseingabe!$AG$26:$AG$55=AD6)*(Ergebniseingabe!$K$26:$K$55=AE6)*(Ergebniseingabe!$BE$26:$BE$55))&amp;":"&amp;SUMPRODUCT((Ergebniseingabe!$AG$26:$AG$55=AD6)*(Ergebniseingabe!$K$26:$K$55=AE6)*(Ergebniseingabe!$BB$26:$BB$55)),"")</f>
      </c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</row>
    <row r="7" spans="3:61" s="117" customFormat="1" ht="12.75">
      <c r="C7" s="117">
        <v>3</v>
      </c>
      <c r="D7" s="102">
        <f>RANK(E7,$E$5:$E$9,1)</f>
        <v>3</v>
      </c>
      <c r="E7" s="102">
        <f>F7+ROW()/1000</f>
        <v>1.007</v>
      </c>
      <c r="F7" s="102">
        <f>RANK(L7,$L$5:$L$9)</f>
        <v>1</v>
      </c>
      <c r="G7" s="144" t="str">
        <f>VLOOKUP(C7,Ergebniseingabe!$B$16:$W$20,2,0)</f>
        <v>A3</v>
      </c>
      <c r="H7" s="145">
        <f>SUMPRODUCT((G7=Ergebniseingabe!$K$26:$AE$55)*(Ergebniseingabe!$BB$26:$BB$55))+SUMPRODUCT((G7=Ergebniseingabe!$AG$26:$BA$55)*(Ergebniseingabe!$BE$26:$BE$55))</f>
        <v>0</v>
      </c>
      <c r="I7" s="145">
        <f>SUMPRODUCT((G7=Ergebniseingabe!$K$26:$AE$55)*(Ergebniseingabe!$BE$26:$BE$55))+SUMPRODUCT((G7=Ergebniseingabe!$AG$26:$BA$55)*(Ergebniseingabe!$BB$26:$BB$55))</f>
        <v>0</v>
      </c>
      <c r="J7" s="145">
        <f>(SUMPRODUCT((G7=Ergebniseingabe!$K$26:$AE$55)*((Ergebniseingabe!$BB$26:$BB$55)&gt;(Ergebniseingabe!$BE$26:$BE$55)))+SUMPRODUCT((G7=Ergebniseingabe!$AG$26:$BA$55)*((Ergebniseingabe!$BE$26:$BE$55)&gt;(Ergebniseingabe!$BB$26:$BB$55))))*3+SUMPRODUCT(((G7=Ergebniseingabe!$K$26:$AE$55)+(G7=Ergebniseingabe!$AG$26:$BA$55))*((Ergebniseingabe!$BE$26:$BE$55)=(Ergebniseingabe!$BB$26:$BB$55))*NOT(ISBLANK(Ergebniseingabe!$BB$26:$BB$55)))</f>
        <v>0</v>
      </c>
      <c r="K7" s="146">
        <f>H7-I7</f>
        <v>0</v>
      </c>
      <c r="L7" s="145">
        <f>J7*100000+K7*1000+H7</f>
        <v>0</v>
      </c>
      <c r="M7" s="145">
        <f>SUMPRODUCT((Ergebniseingabe!$K$26:$AE$55=G7)*(Ergebniseingabe!$BB$26:$BB$55&lt;&gt;""))+SUMPRODUCT((Ergebniseingabe!$AG$26:$BA$55=G7)*(Ergebniseingabe!$BE$26:$BE$55&lt;&gt;""))</f>
        <v>0</v>
      </c>
      <c r="N7" s="145">
        <f>SUMPRODUCT((Ergebniseingabe!$K$26:$AE$55=G7)*(Ergebniseingabe!$BB$26:$BB$55&gt;Ergebniseingabe!$BE$26:$BE$55))+SUMPRODUCT((Ergebniseingabe!$AG$26:$BA$55=G7)*(Ergebniseingabe!$BB$26:$BB$55&lt;Ergebniseingabe!$BE$26:$BE$55))</f>
        <v>0</v>
      </c>
      <c r="O7" s="145">
        <f>SUMPRODUCT((Ergebniseingabe!$K$26:$BA$55=G7)*(Ergebniseingabe!$BB$26:$BB$55=Ergebniseingabe!$BE$26:$BE$55)*(Ergebniseingabe!$BB$26:$BB$55&lt;&gt;"")*(Ergebniseingabe!$BE$26:$BE$55&lt;&gt;""))</f>
        <v>0</v>
      </c>
      <c r="P7" s="145">
        <f>SUMPRODUCT((Ergebniseingabe!$K$26:$AE$55=G7)*(Ergebniseingabe!$BB$26:$BB$55&lt;Ergebniseingabe!$BE$26:$BE$55))+SUMPRODUCT((Ergebniseingabe!$AG$26:$BA$55=G7)*(Ergebniseingabe!$BB$26:$BB$55&gt;Ergebniseingabe!$BE$26:$BE$55))</f>
        <v>0</v>
      </c>
      <c r="AB7" s="117">
        <v>4</v>
      </c>
      <c r="AC7" s="117" t="str">
        <f t="shared" si="0"/>
        <v>A1A5</v>
      </c>
      <c r="AD7" s="117" t="str">
        <f>G5</f>
        <v>A1</v>
      </c>
      <c r="AE7" s="117" t="str">
        <f>G9</f>
        <v>A5</v>
      </c>
      <c r="AF7" s="117">
        <f>IF(SUMPRODUCT((Ergebniseingabe!$K$26:$K$55=AD7)*(Ergebniseingabe!$AG$26:$AG$55=AE7)*(ISNUMBER(Ergebniseingabe!$BE$26:$BE$55)))=1,SUMPRODUCT((Ergebniseingabe!$K$26:$K$55=AD7)*(Ergebniseingabe!$AG$26:$AG$55=AE7)*(Ergebniseingabe!$BB$26:$BB$55))&amp;":"&amp;SUMPRODUCT((Ergebniseingabe!$K$26:$K$55=AD7)*(Ergebniseingabe!$AG$26:$AG$55=AE7)*(Ergebniseingabe!$BE$26:$BE$55)),"")</f>
      </c>
      <c r="AG7" s="117">
        <f>IF(SUMPRODUCT((Ergebniseingabe!$AG$26:$AG$55=AD7)*(Ergebniseingabe!$K$26:$K$55=AE7)*(ISNUMBER(Ergebniseingabe!$BE$26:$BE$55)))=1,SUMPRODUCT((Ergebniseingabe!$AG$26:$AG$55=AD7)*(Ergebniseingabe!$K$26:$K$55=AE7)*(Ergebniseingabe!$BE$26:$BE$55))&amp;":"&amp;SUMPRODUCT((Ergebniseingabe!$AG$26:$AG$55=AD7)*(Ergebniseingabe!$K$26:$K$55=AE7)*(Ergebniseingabe!$BB$26:$BB$55)),"")</f>
      </c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</row>
    <row r="8" spans="3:61" s="117" customFormat="1" ht="12.75">
      <c r="C8" s="117">
        <v>4</v>
      </c>
      <c r="D8" s="102">
        <f>RANK(E8,$E$5:$E$9,1)</f>
        <v>4</v>
      </c>
      <c r="E8" s="102">
        <f>F8+ROW()/1000</f>
        <v>1.008</v>
      </c>
      <c r="F8" s="102">
        <f>RANK(L8,$L$5:$L$9)</f>
        <v>1</v>
      </c>
      <c r="G8" s="144" t="str">
        <f>VLOOKUP(C8,Ergebniseingabe!$B$16:$W$20,2,0)</f>
        <v>A4</v>
      </c>
      <c r="H8" s="145">
        <f>SUMPRODUCT((G8=Ergebniseingabe!$K$26:$AE$55)*(Ergebniseingabe!$BB$26:$BB$55))+SUMPRODUCT((G8=Ergebniseingabe!$AG$26:$BA$55)*(Ergebniseingabe!$BE$26:$BE$55))</f>
        <v>0</v>
      </c>
      <c r="I8" s="145">
        <f>SUMPRODUCT((G8=Ergebniseingabe!$K$26:$AE$55)*(Ergebniseingabe!$BE$26:$BE$55))+SUMPRODUCT((G8=Ergebniseingabe!$AG$26:$BA$55)*(Ergebniseingabe!$BB$26:$BB$55))</f>
        <v>0</v>
      </c>
      <c r="J8" s="145">
        <f>(SUMPRODUCT((G8=Ergebniseingabe!$K$26:$AE$55)*((Ergebniseingabe!$BB$26:$BB$55)&gt;(Ergebniseingabe!$BE$26:$BE$55)))+SUMPRODUCT((G8=Ergebniseingabe!$AG$26:$BA$55)*((Ergebniseingabe!$BE$26:$BE$55)&gt;(Ergebniseingabe!$BB$26:$BB$55))))*3+SUMPRODUCT(((G8=Ergebniseingabe!$K$26:$AE$55)+(G8=Ergebniseingabe!$AG$26:$BA$55))*((Ergebniseingabe!$BE$26:$BE$55)=(Ergebniseingabe!$BB$26:$BB$55))*NOT(ISBLANK(Ergebniseingabe!$BB$26:$BB$55)))</f>
        <v>0</v>
      </c>
      <c r="K8" s="146">
        <f>H8-I8</f>
        <v>0</v>
      </c>
      <c r="L8" s="145">
        <f>J8*100000+K8*1000+H8</f>
        <v>0</v>
      </c>
      <c r="M8" s="145">
        <f>SUMPRODUCT((Ergebniseingabe!$K$26:$AE$55=G8)*(Ergebniseingabe!$BB$26:$BB$55&lt;&gt;""))+SUMPRODUCT((Ergebniseingabe!$AG$26:$BA$55=G8)*(Ergebniseingabe!$BE$26:$BE$55&lt;&gt;""))</f>
        <v>0</v>
      </c>
      <c r="N8" s="145">
        <f>SUMPRODUCT((Ergebniseingabe!$K$26:$AE$55=G8)*(Ergebniseingabe!$BB$26:$BB$55&gt;Ergebniseingabe!$BE$26:$BE$55))+SUMPRODUCT((Ergebniseingabe!$AG$26:$BA$55=G8)*(Ergebniseingabe!$BB$26:$BB$55&lt;Ergebniseingabe!$BE$26:$BE$55))</f>
        <v>0</v>
      </c>
      <c r="O8" s="145">
        <f>SUMPRODUCT((Ergebniseingabe!$K$26:$BA$55=G8)*(Ergebniseingabe!$BB$26:$BB$55=Ergebniseingabe!$BE$26:$BE$55)*(Ergebniseingabe!$BB$26:$BB$55&lt;&gt;"")*(Ergebniseingabe!$BE$26:$BE$55&lt;&gt;""))</f>
        <v>0</v>
      </c>
      <c r="P8" s="145">
        <f>SUMPRODUCT((Ergebniseingabe!$K$26:$AE$55=G8)*(Ergebniseingabe!$BB$26:$BB$55&lt;Ergebniseingabe!$BE$26:$BE$55))+SUMPRODUCT((Ergebniseingabe!$AG$26:$BA$55=G8)*(Ergebniseingabe!$BB$26:$BB$55&gt;Ergebniseingabe!$BE$26:$BE$55))</f>
        <v>0</v>
      </c>
      <c r="AB8" s="117">
        <v>5</v>
      </c>
      <c r="AC8" s="117" t="str">
        <f t="shared" si="0"/>
        <v>A2A3</v>
      </c>
      <c r="AD8" s="117" t="str">
        <f>G6</f>
        <v>A2</v>
      </c>
      <c r="AE8" s="117" t="str">
        <f>G7</f>
        <v>A3</v>
      </c>
      <c r="AF8" s="117">
        <f>IF(SUMPRODUCT((Ergebniseingabe!$K$26:$K$55=AD8)*(Ergebniseingabe!$AG$26:$AG$55=AE8)*(ISNUMBER(Ergebniseingabe!$BE$26:$BE$55)))=1,SUMPRODUCT((Ergebniseingabe!$K$26:$K$55=AD8)*(Ergebniseingabe!$AG$26:$AG$55=AE8)*(Ergebniseingabe!$BB$26:$BB$55))&amp;":"&amp;SUMPRODUCT((Ergebniseingabe!$K$26:$K$55=AD8)*(Ergebniseingabe!$AG$26:$AG$55=AE8)*(Ergebniseingabe!$BE$26:$BE$55)),"")</f>
      </c>
      <c r="AG8" s="117">
        <f>IF(SUMPRODUCT((Ergebniseingabe!$AG$26:$AG$55=AD8)*(Ergebniseingabe!$K$26:$K$55=AE8)*(ISNUMBER(Ergebniseingabe!$BE$26:$BE$55)))=1,SUMPRODUCT((Ergebniseingabe!$AG$26:$AG$55=AD8)*(Ergebniseingabe!$K$26:$K$55=AE8)*(Ergebniseingabe!$BE$26:$BE$55))&amp;":"&amp;SUMPRODUCT((Ergebniseingabe!$AG$26:$AG$55=AD8)*(Ergebniseingabe!$K$26:$K$55=AE8)*(Ergebniseingabe!$BB$26:$BB$55)),"")</f>
      </c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</row>
    <row r="9" spans="3:61" s="117" customFormat="1" ht="12.75">
      <c r="C9" s="117">
        <v>5</v>
      </c>
      <c r="D9" s="102">
        <f>RANK(E9,$E$5:$E$9,1)</f>
        <v>5</v>
      </c>
      <c r="E9" s="102">
        <f>F9+ROW()/1000</f>
        <v>1.009</v>
      </c>
      <c r="F9" s="102">
        <f>RANK(L9,$L$5:$L$9)</f>
        <v>1</v>
      </c>
      <c r="G9" s="144" t="str">
        <f>VLOOKUP(C9,Ergebniseingabe!$B$16:$W$20,2,0)</f>
        <v>A5</v>
      </c>
      <c r="H9" s="145">
        <f>SUMPRODUCT((G9=Ergebniseingabe!$K$26:$AE$55)*(Ergebniseingabe!$BB$26:$BB$55))+SUMPRODUCT((G9=Ergebniseingabe!$AG$26:$BA$55)*(Ergebniseingabe!$BE$26:$BE$55))</f>
        <v>0</v>
      </c>
      <c r="I9" s="145">
        <f>SUMPRODUCT((G9=Ergebniseingabe!$K$26:$AE$55)*(Ergebniseingabe!$BE$26:$BE$55))+SUMPRODUCT((G9=Ergebniseingabe!$AG$26:$BA$55)*(Ergebniseingabe!$BB$26:$BB$55))</f>
        <v>0</v>
      </c>
      <c r="J9" s="145">
        <f>(SUMPRODUCT((G9=Ergebniseingabe!$K$26:$AE$55)*((Ergebniseingabe!$BB$26:$BB$55)&gt;(Ergebniseingabe!$BE$26:$BE$55)))+SUMPRODUCT((G9=Ergebniseingabe!$AG$26:$BA$55)*((Ergebniseingabe!$BE$26:$BE$55)&gt;(Ergebniseingabe!$BB$26:$BB$55))))*3+SUMPRODUCT(((G9=Ergebniseingabe!$K$26:$AE$55)+(G9=Ergebniseingabe!$AG$26:$BA$55))*((Ergebniseingabe!$BE$26:$BE$55)=(Ergebniseingabe!$BB$26:$BB$55))*NOT(ISBLANK(Ergebniseingabe!$BB$26:$BB$55)))</f>
        <v>0</v>
      </c>
      <c r="K9" s="146">
        <f>H9-I9</f>
        <v>0</v>
      </c>
      <c r="L9" s="145">
        <f>J9*100000+K9*1000+H9</f>
        <v>0</v>
      </c>
      <c r="M9" s="145">
        <f>SUMPRODUCT((Ergebniseingabe!$K$26:$AE$55=G9)*(Ergebniseingabe!$BB$26:$BB$55&lt;&gt;""))+SUMPRODUCT((Ergebniseingabe!$AG$26:$BA$55=G9)*(Ergebniseingabe!$BE$26:$BE$55&lt;&gt;""))</f>
        <v>0</v>
      </c>
      <c r="N9" s="145">
        <f>SUMPRODUCT((Ergebniseingabe!$K$26:$AE$55=G9)*(Ergebniseingabe!$BB$26:$BB$55&gt;Ergebniseingabe!$BE$26:$BE$55))+SUMPRODUCT((Ergebniseingabe!$AG$26:$BA$55=G9)*(Ergebniseingabe!$BB$26:$BB$55&lt;Ergebniseingabe!$BE$26:$BE$55))</f>
        <v>0</v>
      </c>
      <c r="O9" s="145">
        <f>SUMPRODUCT((Ergebniseingabe!$K$26:$BA$55=G9)*(Ergebniseingabe!$BB$26:$BB$55=Ergebniseingabe!$BE$26:$BE$55)*(Ergebniseingabe!$BB$26:$BB$55&lt;&gt;"")*(Ergebniseingabe!$BE$26:$BE$55&lt;&gt;""))</f>
        <v>0</v>
      </c>
      <c r="P9" s="145">
        <f>SUMPRODUCT((Ergebniseingabe!$K$26:$AE$55=G9)*(Ergebniseingabe!$BB$26:$BB$55&lt;Ergebniseingabe!$BE$26:$BE$55))+SUMPRODUCT((Ergebniseingabe!$AG$26:$BA$55=G9)*(Ergebniseingabe!$BB$26:$BB$55&gt;Ergebniseingabe!$BE$26:$BE$55))</f>
        <v>0</v>
      </c>
      <c r="AB9" s="117">
        <v>6</v>
      </c>
      <c r="AC9" s="117" t="str">
        <f t="shared" si="0"/>
        <v>A2A4</v>
      </c>
      <c r="AD9" s="117" t="str">
        <f>G6</f>
        <v>A2</v>
      </c>
      <c r="AE9" s="117" t="str">
        <f>G8</f>
        <v>A4</v>
      </c>
      <c r="AF9" s="117">
        <f>IF(SUMPRODUCT((Ergebniseingabe!$K$26:$K$55=AD9)*(Ergebniseingabe!$AG$26:$AG$55=AE9)*(ISNUMBER(Ergebniseingabe!$BE$26:$BE$55)))=1,SUMPRODUCT((Ergebniseingabe!$K$26:$K$55=AD9)*(Ergebniseingabe!$AG$26:$AG$55=AE9)*(Ergebniseingabe!$BB$26:$BB$55))&amp;":"&amp;SUMPRODUCT((Ergebniseingabe!$K$26:$K$55=AD9)*(Ergebniseingabe!$AG$26:$AG$55=AE9)*(Ergebniseingabe!$BE$26:$BE$55)),"")</f>
      </c>
      <c r="AG9" s="117">
        <f>IF(SUMPRODUCT((Ergebniseingabe!$AG$26:$AG$55=AD9)*(Ergebniseingabe!$K$26:$K$55=AE9)*(ISNUMBER(Ergebniseingabe!$BE$26:$BE$55)))=1,SUMPRODUCT((Ergebniseingabe!$AG$26:$AG$55=AD9)*(Ergebniseingabe!$K$26:$K$55=AE9)*(Ergebniseingabe!$BE$26:$BE$55))&amp;":"&amp;SUMPRODUCT((Ergebniseingabe!$AG$26:$AG$55=AD9)*(Ergebniseingabe!$K$26:$K$55=AE9)*(Ergebniseingabe!$BB$26:$BB$55)),"")</f>
      </c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</row>
    <row r="10" spans="3:61" s="117" customFormat="1" ht="12.75">
      <c r="C10" s="117">
        <f>SUM(COUNT(C5:C9)*(COUNT(C5:C9)-1))</f>
        <v>20</v>
      </c>
      <c r="D10" s="144"/>
      <c r="E10" s="144"/>
      <c r="F10" s="102">
        <f>COUNTIF($F$5:$F$9,1)</f>
        <v>5</v>
      </c>
      <c r="G10" s="144"/>
      <c r="H10" s="144"/>
      <c r="I10" s="144"/>
      <c r="J10" s="144"/>
      <c r="K10" s="144"/>
      <c r="L10" s="144"/>
      <c r="M10" s="144">
        <f>SUM($M$5:$M$9)</f>
        <v>0</v>
      </c>
      <c r="AB10" s="117">
        <v>7</v>
      </c>
      <c r="AC10" s="117" t="str">
        <f t="shared" si="0"/>
        <v>A2A5</v>
      </c>
      <c r="AD10" s="117" t="str">
        <f>G6</f>
        <v>A2</v>
      </c>
      <c r="AE10" s="117" t="str">
        <f>G9</f>
        <v>A5</v>
      </c>
      <c r="AF10" s="117">
        <f>IF(SUMPRODUCT((Ergebniseingabe!$K$26:$K$55=AD10)*(Ergebniseingabe!$AG$26:$AG$55=AE10)*(ISNUMBER(Ergebniseingabe!$BE$26:$BE$55)))=1,SUMPRODUCT((Ergebniseingabe!$K$26:$K$55=AD10)*(Ergebniseingabe!$AG$26:$AG$55=AE10)*(Ergebniseingabe!$BB$26:$BB$55))&amp;":"&amp;SUMPRODUCT((Ergebniseingabe!$K$26:$K$55=AD10)*(Ergebniseingabe!$AG$26:$AG$55=AE10)*(Ergebniseingabe!$BE$26:$BE$55)),"")</f>
      </c>
      <c r="AG10" s="117">
        <f>IF(SUMPRODUCT((Ergebniseingabe!$AG$26:$AG$55=AD10)*(Ergebniseingabe!$K$26:$K$55=AE10)*(ISNUMBER(Ergebniseingabe!$BE$26:$BE$55)))=1,SUMPRODUCT((Ergebniseingabe!$AG$26:$AG$55=AD10)*(Ergebniseingabe!$K$26:$K$55=AE10)*(Ergebniseingabe!$BE$26:$BE$55))&amp;":"&amp;SUMPRODUCT((Ergebniseingabe!$AG$26:$AG$55=AD10)*(Ergebniseingabe!$K$26:$K$55=AE10)*(Ergebniseingabe!$BB$26:$BB$55)),"")</f>
      </c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</row>
    <row r="11" spans="3:61" s="117" customFormat="1" ht="12.75">
      <c r="C11" s="99"/>
      <c r="D11" s="99"/>
      <c r="E11" s="99"/>
      <c r="F11" s="102">
        <f>COUNTIF($F$5:$F$9,2)</f>
        <v>0</v>
      </c>
      <c r="G11" s="99"/>
      <c r="H11" s="99"/>
      <c r="I11" s="99"/>
      <c r="J11" s="99"/>
      <c r="K11" s="99"/>
      <c r="L11" s="140"/>
      <c r="M11" s="140"/>
      <c r="AB11" s="117">
        <v>8</v>
      </c>
      <c r="AC11" s="117" t="str">
        <f t="shared" si="0"/>
        <v>A3A4</v>
      </c>
      <c r="AD11" s="117" t="str">
        <f>G7</f>
        <v>A3</v>
      </c>
      <c r="AE11" s="117" t="str">
        <f>G8</f>
        <v>A4</v>
      </c>
      <c r="AF11" s="117">
        <f>IF(SUMPRODUCT((Ergebniseingabe!$K$26:$K$55=AD11)*(Ergebniseingabe!$AG$26:$AG$55=AE11)*(ISNUMBER(Ergebniseingabe!$BE$26:$BE$55)))=1,SUMPRODUCT((Ergebniseingabe!$K$26:$K$55=AD11)*(Ergebniseingabe!$AG$26:$AG$55=AE11)*(Ergebniseingabe!$BB$26:$BB$55))&amp;":"&amp;SUMPRODUCT((Ergebniseingabe!$K$26:$K$55=AD11)*(Ergebniseingabe!$AG$26:$AG$55=AE11)*(Ergebniseingabe!$BE$26:$BE$55)),"")</f>
      </c>
      <c r="AG11" s="117">
        <f>IF(SUMPRODUCT((Ergebniseingabe!$AG$26:$AG$55=AD11)*(Ergebniseingabe!$K$26:$K$55=AE11)*(ISNUMBER(Ergebniseingabe!$BE$26:$BE$55)))=1,SUMPRODUCT((Ergebniseingabe!$AG$26:$AG$55=AD11)*(Ergebniseingabe!$K$26:$K$55=AE11)*(Ergebniseingabe!$BE$26:$BE$55))&amp;":"&amp;SUMPRODUCT((Ergebniseingabe!$AG$26:$AG$55=AD11)*(Ergebniseingabe!$K$26:$K$55=AE11)*(Ergebniseingabe!$BB$26:$BB$55)),"")</f>
      </c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</row>
    <row r="12" spans="3:61" s="117" customFormat="1" ht="12.75">
      <c r="C12" s="99"/>
      <c r="D12" s="99"/>
      <c r="E12" s="99"/>
      <c r="F12" s="102">
        <f>COUNTIF($F$5:$F$9,3)</f>
        <v>0</v>
      </c>
      <c r="G12" s="99"/>
      <c r="H12" s="99"/>
      <c r="I12" s="99"/>
      <c r="J12" s="99"/>
      <c r="K12" s="99"/>
      <c r="L12" s="140"/>
      <c r="M12" s="140"/>
      <c r="AB12" s="117">
        <v>9</v>
      </c>
      <c r="AC12" s="117" t="str">
        <f t="shared" si="0"/>
        <v>A3A5</v>
      </c>
      <c r="AD12" s="117" t="str">
        <f>G7</f>
        <v>A3</v>
      </c>
      <c r="AE12" s="117" t="str">
        <f>G9</f>
        <v>A5</v>
      </c>
      <c r="AF12" s="117">
        <f>IF(SUMPRODUCT((Ergebniseingabe!$K$26:$K$55=AD12)*(Ergebniseingabe!$AG$26:$AG$55=AE12)*(ISNUMBER(Ergebniseingabe!$BE$26:$BE$55)))=1,SUMPRODUCT((Ergebniseingabe!$K$26:$K$55=AD12)*(Ergebniseingabe!$AG$26:$AG$55=AE12)*(Ergebniseingabe!$BB$26:$BB$55))&amp;":"&amp;SUMPRODUCT((Ergebniseingabe!$K$26:$K$55=AD12)*(Ergebniseingabe!$AG$26:$AG$55=AE12)*(Ergebniseingabe!$BE$26:$BE$55)),"")</f>
      </c>
      <c r="AG12" s="117">
        <f>IF(SUMPRODUCT((Ergebniseingabe!$AG$26:$AG$55=AD12)*(Ergebniseingabe!$K$26:$K$55=AE12)*(ISNUMBER(Ergebniseingabe!$BE$26:$BE$55)))=1,SUMPRODUCT((Ergebniseingabe!$AG$26:$AG$55=AD12)*(Ergebniseingabe!$K$26:$K$55=AE12)*(Ergebniseingabe!$BE$26:$BE$55))&amp;":"&amp;SUMPRODUCT((Ergebniseingabe!$AG$26:$AG$55=AD12)*(Ergebniseingabe!$K$26:$K$55=AE12)*(Ergebniseingabe!$BB$26:$BB$55)),"")</f>
      </c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</row>
    <row r="13" spans="3:61" s="117" customFormat="1" ht="12.75">
      <c r="C13" s="99"/>
      <c r="D13" s="99"/>
      <c r="E13" s="99"/>
      <c r="F13" s="102">
        <f>COUNTIF($F$5:$F$9,4)</f>
        <v>0</v>
      </c>
      <c r="G13" s="99"/>
      <c r="H13" s="99"/>
      <c r="I13" s="99"/>
      <c r="J13" s="99"/>
      <c r="K13" s="99"/>
      <c r="L13" s="140"/>
      <c r="M13" s="140"/>
      <c r="AB13" s="117">
        <v>10</v>
      </c>
      <c r="AC13" s="117" t="str">
        <f t="shared" si="0"/>
        <v>A4A5</v>
      </c>
      <c r="AD13" s="117" t="str">
        <f>G8</f>
        <v>A4</v>
      </c>
      <c r="AE13" s="117" t="str">
        <f>G9</f>
        <v>A5</v>
      </c>
      <c r="AF13" s="117">
        <f>IF(SUMPRODUCT((Ergebniseingabe!$K$26:$K$55=AD13)*(Ergebniseingabe!$AG$26:$AG$55=AE13)*(ISNUMBER(Ergebniseingabe!$BE$26:$BE$55)))=1,SUMPRODUCT((Ergebniseingabe!$K$26:$K$55=AD13)*(Ergebniseingabe!$AG$26:$AG$55=AE13)*(Ergebniseingabe!$BB$26:$BB$55))&amp;":"&amp;SUMPRODUCT((Ergebniseingabe!$K$26:$K$55=AD13)*(Ergebniseingabe!$AG$26:$AG$55=AE13)*(Ergebniseingabe!$BE$26:$BE$55)),"")</f>
      </c>
      <c r="AG13" s="117">
        <f>IF(SUMPRODUCT((Ergebniseingabe!$AG$26:$AG$55=AD13)*(Ergebniseingabe!$K$26:$K$55=AE13)*(ISNUMBER(Ergebniseingabe!$BE$26:$BE$55)))=1,SUMPRODUCT((Ergebniseingabe!$AG$26:$AG$55=AD13)*(Ergebniseingabe!$K$26:$K$55=AE13)*(Ergebniseingabe!$BE$26:$BE$55))&amp;":"&amp;SUMPRODUCT((Ergebniseingabe!$AG$26:$AG$55=AD13)*(Ergebniseingabe!$K$26:$K$55=AE13)*(Ergebniseingabe!$BB$26:$BB$55)),"")</f>
      </c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</row>
    <row r="14" spans="3:61" s="117" customFormat="1" ht="12.75">
      <c r="C14" s="147"/>
      <c r="D14" s="147"/>
      <c r="E14" s="147"/>
      <c r="F14" s="147"/>
      <c r="AB14" s="117">
        <v>1</v>
      </c>
      <c r="AC14" s="117" t="str">
        <f t="shared" si="0"/>
        <v>A2A1</v>
      </c>
      <c r="AD14" s="117" t="str">
        <f aca="true" t="shared" si="1" ref="AD14:AD23">AE4</f>
        <v>A2</v>
      </c>
      <c r="AE14" s="117" t="str">
        <f aca="true" t="shared" si="2" ref="AE14:AE23">AD4</f>
        <v>A1</v>
      </c>
      <c r="AF14" s="117">
        <f>IF(SUMPRODUCT((Ergebniseingabe!$K$26:$K$55=AD14)*(Ergebniseingabe!$AG$26:$AG$55=AE14)*(ISNUMBER(Ergebniseingabe!$BE$26:$BE$55)))=1,SUMPRODUCT((Ergebniseingabe!$K$26:$K$55=AD14)*(Ergebniseingabe!$AG$26:$AG$55=AE14)*(Ergebniseingabe!$BB$26:$BB$55))&amp;":"&amp;SUMPRODUCT((Ergebniseingabe!$K$26:$K$55=AD14)*(Ergebniseingabe!$AG$26:$AG$55=AE14)*(Ergebniseingabe!$BE$26:$BE$55)),"")</f>
      </c>
      <c r="AG14" s="117">
        <f>IF(SUMPRODUCT((Ergebniseingabe!$AG$26:$AG$55=AD14)*(Ergebniseingabe!$K$26:$K$55=AE14)*(ISNUMBER(Ergebniseingabe!$BE$26:$BE$55)))=1,SUMPRODUCT((Ergebniseingabe!$AG$26:$AG$55=AD14)*(Ergebniseingabe!$K$26:$K$55=AE14)*(Ergebniseingabe!$BE$26:$BE$55))&amp;":"&amp;SUMPRODUCT((Ergebniseingabe!$AG$26:$AG$55=AD14)*(Ergebniseingabe!$K$26:$K$55=AE14)*(Ergebniseingabe!$BB$26:$BB$55)),"")</f>
      </c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</row>
    <row r="15" spans="3:61" s="117" customFormat="1" ht="12.75">
      <c r="C15" s="147"/>
      <c r="D15" s="147"/>
      <c r="E15" s="147"/>
      <c r="F15" s="147"/>
      <c r="AB15" s="117">
        <v>2</v>
      </c>
      <c r="AC15" s="117" t="str">
        <f t="shared" si="0"/>
        <v>A3A1</v>
      </c>
      <c r="AD15" s="117" t="str">
        <f t="shared" si="1"/>
        <v>A3</v>
      </c>
      <c r="AE15" s="117" t="str">
        <f t="shared" si="2"/>
        <v>A1</v>
      </c>
      <c r="AF15" s="117">
        <f>IF(SUMPRODUCT((Ergebniseingabe!$K$26:$K$55=AD15)*(Ergebniseingabe!$AG$26:$AG$55=AE15)*(ISNUMBER(Ergebniseingabe!$BE$26:$BE$55)))=1,SUMPRODUCT((Ergebniseingabe!$K$26:$K$55=AD15)*(Ergebniseingabe!$AG$26:$AG$55=AE15)*(Ergebniseingabe!$BB$26:$BB$55))&amp;":"&amp;SUMPRODUCT((Ergebniseingabe!$K$26:$K$55=AD15)*(Ergebniseingabe!$AG$26:$AG$55=AE15)*(Ergebniseingabe!$BE$26:$BE$55)),"")</f>
      </c>
      <c r="AG15" s="117">
        <f>IF(SUMPRODUCT((Ergebniseingabe!$AG$26:$AG$55=AD15)*(Ergebniseingabe!$K$26:$K$55=AE15)*(ISNUMBER(Ergebniseingabe!$BE$26:$BE$55)))=1,SUMPRODUCT((Ergebniseingabe!$AG$26:$AG$55=AD15)*(Ergebniseingabe!$K$26:$K$55=AE15)*(Ergebniseingabe!$BE$26:$BE$55))&amp;":"&amp;SUMPRODUCT((Ergebniseingabe!$AG$26:$AG$55=AD15)*(Ergebniseingabe!$K$26:$K$55=AE15)*(Ergebniseingabe!$BB$26:$BB$55)),"")</f>
      </c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</row>
    <row r="16" spans="3:61" s="117" customFormat="1" ht="12.75">
      <c r="C16" s="139" t="s">
        <v>9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AB16" s="117">
        <v>3</v>
      </c>
      <c r="AC16" s="117" t="str">
        <f t="shared" si="0"/>
        <v>A4A1</v>
      </c>
      <c r="AD16" s="117" t="str">
        <f t="shared" si="1"/>
        <v>A4</v>
      </c>
      <c r="AE16" s="117" t="str">
        <f t="shared" si="2"/>
        <v>A1</v>
      </c>
      <c r="AF16" s="117">
        <f>IF(SUMPRODUCT((Ergebniseingabe!$K$26:$K$55=AD16)*(Ergebniseingabe!$AG$26:$AG$55=AE16)*(ISNUMBER(Ergebniseingabe!$BE$26:$BE$55)))=1,SUMPRODUCT((Ergebniseingabe!$K$26:$K$55=AD16)*(Ergebniseingabe!$AG$26:$AG$55=AE16)*(Ergebniseingabe!$BB$26:$BB$55))&amp;":"&amp;SUMPRODUCT((Ergebniseingabe!$K$26:$K$55=AD16)*(Ergebniseingabe!$AG$26:$AG$55=AE16)*(Ergebniseingabe!$BE$26:$BE$55)),"")</f>
      </c>
      <c r="AG16" s="117">
        <f>IF(SUMPRODUCT((Ergebniseingabe!$AG$26:$AG$55=AD16)*(Ergebniseingabe!$K$26:$K$55=AE16)*(ISNUMBER(Ergebniseingabe!$BE$26:$BE$55)))=1,SUMPRODUCT((Ergebniseingabe!$AG$26:$AG$55=AD16)*(Ergebniseingabe!$K$26:$K$55=AE16)*(Ergebniseingabe!$BE$26:$BE$55))&amp;":"&amp;SUMPRODUCT((Ergebniseingabe!$AG$26:$AG$55=AD16)*(Ergebniseingabe!$K$26:$K$55=AE16)*(Ergebniseingabe!$BB$26:$BB$55)),"")</f>
      </c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</row>
    <row r="17" spans="3:61" s="117" customFormat="1" ht="12.75">
      <c r="C17" s="99"/>
      <c r="D17" s="141">
        <v>1</v>
      </c>
      <c r="E17" s="141">
        <v>2</v>
      </c>
      <c r="F17" s="141">
        <v>3</v>
      </c>
      <c r="G17" s="142">
        <v>4</v>
      </c>
      <c r="H17" s="142">
        <v>5</v>
      </c>
      <c r="I17" s="142">
        <v>6</v>
      </c>
      <c r="J17" s="142">
        <v>7</v>
      </c>
      <c r="K17" s="142">
        <v>8</v>
      </c>
      <c r="L17" s="142">
        <v>9</v>
      </c>
      <c r="M17" s="143">
        <v>10</v>
      </c>
      <c r="AB17" s="117">
        <v>4</v>
      </c>
      <c r="AC17" s="117" t="str">
        <f t="shared" si="0"/>
        <v>A5A1</v>
      </c>
      <c r="AD17" s="117" t="str">
        <f t="shared" si="1"/>
        <v>A5</v>
      </c>
      <c r="AE17" s="117" t="str">
        <f t="shared" si="2"/>
        <v>A1</v>
      </c>
      <c r="AF17" s="117">
        <f>IF(SUMPRODUCT((Ergebniseingabe!$K$26:$K$55=AD17)*(Ergebniseingabe!$AG$26:$AG$55=AE17)*(ISNUMBER(Ergebniseingabe!$BE$26:$BE$55)))=1,SUMPRODUCT((Ergebniseingabe!$K$26:$K$55=AD17)*(Ergebniseingabe!$AG$26:$AG$55=AE17)*(Ergebniseingabe!$BB$26:$BB$55))&amp;":"&amp;SUMPRODUCT((Ergebniseingabe!$K$26:$K$55=AD17)*(Ergebniseingabe!$AG$26:$AG$55=AE17)*(Ergebniseingabe!$BE$26:$BE$55)),"")</f>
      </c>
      <c r="AG17" s="117">
        <f>IF(SUMPRODUCT((Ergebniseingabe!$AG$26:$AG$55=AD17)*(Ergebniseingabe!$K$26:$K$55=AE17)*(ISNUMBER(Ergebniseingabe!$BE$26:$BE$55)))=1,SUMPRODUCT((Ergebniseingabe!$AG$26:$AG$55=AD17)*(Ergebniseingabe!$K$26:$K$55=AE17)*(Ergebniseingabe!$BE$26:$BE$55))&amp;":"&amp;SUMPRODUCT((Ergebniseingabe!$AG$26:$AG$55=AD17)*(Ergebniseingabe!$K$26:$K$55=AE17)*(Ergebniseingabe!$BB$26:$BB$55)),"")</f>
      </c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</row>
    <row r="18" spans="4:61" s="117" customFormat="1" ht="12.75">
      <c r="D18" s="102"/>
      <c r="E18" s="102"/>
      <c r="F18" s="102"/>
      <c r="G18" s="102"/>
      <c r="H18" s="144" t="s">
        <v>63</v>
      </c>
      <c r="I18" s="144" t="s">
        <v>32</v>
      </c>
      <c r="J18" s="102" t="s">
        <v>64</v>
      </c>
      <c r="K18" s="102" t="s">
        <v>65</v>
      </c>
      <c r="L18" s="144"/>
      <c r="M18" s="102" t="s">
        <v>66</v>
      </c>
      <c r="AB18" s="117">
        <v>5</v>
      </c>
      <c r="AC18" s="117" t="str">
        <f t="shared" si="0"/>
        <v>A3A2</v>
      </c>
      <c r="AD18" s="117" t="str">
        <f t="shared" si="1"/>
        <v>A3</v>
      </c>
      <c r="AE18" s="117" t="str">
        <f t="shared" si="2"/>
        <v>A2</v>
      </c>
      <c r="AF18" s="117">
        <f>IF(SUMPRODUCT((Ergebniseingabe!$K$26:$K$55=AD18)*(Ergebniseingabe!$AG$26:$AG$55=AE18)*(ISNUMBER(Ergebniseingabe!$BE$26:$BE$55)))=1,SUMPRODUCT((Ergebniseingabe!$K$26:$K$55=AD18)*(Ergebniseingabe!$AG$26:$AG$55=AE18)*(Ergebniseingabe!$BB$26:$BB$55))&amp;":"&amp;SUMPRODUCT((Ergebniseingabe!$K$26:$K$55=AD18)*(Ergebniseingabe!$AG$26:$AG$55=AE18)*(Ergebniseingabe!$BE$26:$BE$55)),"")</f>
      </c>
      <c r="AG18" s="117">
        <f>IF(SUMPRODUCT((Ergebniseingabe!$AG$26:$AG$55=AD18)*(Ergebniseingabe!$K$26:$K$55=AE18)*(ISNUMBER(Ergebniseingabe!$BE$26:$BE$55)))=1,SUMPRODUCT((Ergebniseingabe!$AG$26:$AG$55=AD18)*(Ergebniseingabe!$K$26:$K$55=AE18)*(Ergebniseingabe!$BE$26:$BE$55))&amp;":"&amp;SUMPRODUCT((Ergebniseingabe!$AG$26:$AG$55=AD18)*(Ergebniseingabe!$K$26:$K$55=AE18)*(Ergebniseingabe!$BB$26:$BB$55)),"")</f>
      </c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</row>
    <row r="19" spans="3:61" s="117" customFormat="1" ht="12.75">
      <c r="C19" s="117">
        <v>1</v>
      </c>
      <c r="D19" s="102">
        <f>RANK(E19,$E$19:$E$23,1)</f>
        <v>1</v>
      </c>
      <c r="E19" s="102">
        <f>F19+ROW()/1000</f>
        <v>1.019</v>
      </c>
      <c r="F19" s="102">
        <f>RANK(L19,$L$19:$L$23)</f>
        <v>1</v>
      </c>
      <c r="G19" s="144" t="str">
        <f>VLOOKUP(C19,Ergebniseingabe!$Y$16:$AT$20,2,0)</f>
        <v>B1</v>
      </c>
      <c r="H19" s="145">
        <f>SUMPRODUCT((G19=Ergebniseingabe!$K$26:$AE$55)*(Ergebniseingabe!$BB$26:$BB$55))+SUMPRODUCT((G19=Ergebniseingabe!$AG$26:$BA$55)*(Ergebniseingabe!$BE$26:$BE$55))</f>
        <v>0</v>
      </c>
      <c r="I19" s="145">
        <f>SUMPRODUCT((G19=Ergebniseingabe!$K$26:$AE$55)*(Ergebniseingabe!$BE$26:$BE$55))+SUMPRODUCT((G19=Ergebniseingabe!$AG$26:$BA$55)*(Ergebniseingabe!$BB$26:$BB$55))</f>
        <v>0</v>
      </c>
      <c r="J19" s="145">
        <f>(SUMPRODUCT((G19=Ergebniseingabe!$K$26:$AE$55)*((Ergebniseingabe!$BB$26:$BB$55)&gt;(Ergebniseingabe!$BE$26:$BE$55)))+SUMPRODUCT((G19=Ergebniseingabe!$AG$26:$BA$55)*((Ergebniseingabe!$BE$26:$BE$55)&gt;(Ergebniseingabe!$BB$26:$BB$55))))*3+SUMPRODUCT(((G19=Ergebniseingabe!$K$26:$AE$55)+(G19=Ergebniseingabe!$AG$26:$BA$55))*((Ergebniseingabe!$BE$26:$BE$55)=(Ergebniseingabe!$BB$26:$BB$55))*NOT(ISBLANK(Ergebniseingabe!$BB$26:$BB$55)))</f>
        <v>0</v>
      </c>
      <c r="K19" s="146">
        <f>H19-I19</f>
        <v>0</v>
      </c>
      <c r="L19" s="145">
        <f>J19*100000+K19*1000+H19</f>
        <v>0</v>
      </c>
      <c r="M19" s="145">
        <f>SUMPRODUCT((Ergebniseingabe!$K$26:$AE$55=G19)*(Ergebniseingabe!$BB$26:$BB$55&lt;&gt;""))+SUMPRODUCT((Ergebniseingabe!$AG$26:$BA$55=G19)*(Ergebniseingabe!$BE$26:$BE$55&lt;&gt;""))</f>
        <v>0</v>
      </c>
      <c r="N19" s="145">
        <f>SUMPRODUCT((Ergebniseingabe!$K$26:$AE$55=G19)*(Ergebniseingabe!$BB$26:$BB$55&gt;Ergebniseingabe!$BE$26:$BE$55))+SUMPRODUCT((Ergebniseingabe!$AG$26:$BA$55=G19)*(Ergebniseingabe!$BB$26:$BB$55&lt;Ergebniseingabe!$BE$26:$BE$55))</f>
        <v>0</v>
      </c>
      <c r="O19" s="145">
        <f>SUMPRODUCT((Ergebniseingabe!$K$26:$BA$55=G19)*(Ergebniseingabe!$BB$26:$BB$55=Ergebniseingabe!$BE$26:$BE$55)*(Ergebniseingabe!$BB$26:$BB$55&lt;&gt;"")*(Ergebniseingabe!$BE$26:$BE$55&lt;&gt;""))</f>
        <v>0</v>
      </c>
      <c r="P19" s="145">
        <f>SUMPRODUCT((Ergebniseingabe!$K$26:$AE$55=G19)*(Ergebniseingabe!$BB$26:$BB$55&lt;Ergebniseingabe!$BE$26:$BE$55))+SUMPRODUCT((Ergebniseingabe!$AG$26:$BA$55=G19)*(Ergebniseingabe!$BB$26:$BB$55&gt;Ergebniseingabe!$BE$26:$BE$55))</f>
        <v>0</v>
      </c>
      <c r="AB19" s="117">
        <v>6</v>
      </c>
      <c r="AC19" s="117" t="str">
        <f t="shared" si="0"/>
        <v>A4A2</v>
      </c>
      <c r="AD19" s="117" t="str">
        <f t="shared" si="1"/>
        <v>A4</v>
      </c>
      <c r="AE19" s="117" t="str">
        <f t="shared" si="2"/>
        <v>A2</v>
      </c>
      <c r="AF19" s="117">
        <f>IF(SUMPRODUCT((Ergebniseingabe!$K$26:$K$55=AD19)*(Ergebniseingabe!$AG$26:$AG$55=AE19)*(ISNUMBER(Ergebniseingabe!$BE$26:$BE$55)))=1,SUMPRODUCT((Ergebniseingabe!$K$26:$K$55=AD19)*(Ergebniseingabe!$AG$26:$AG$55=AE19)*(Ergebniseingabe!$BB$26:$BB$55))&amp;":"&amp;SUMPRODUCT((Ergebniseingabe!$K$26:$K$55=AD19)*(Ergebniseingabe!$AG$26:$AG$55=AE19)*(Ergebniseingabe!$BE$26:$BE$55)),"")</f>
      </c>
      <c r="AG19" s="117">
        <f>IF(SUMPRODUCT((Ergebniseingabe!$AG$26:$AG$55=AD19)*(Ergebniseingabe!$K$26:$K$55=AE19)*(ISNUMBER(Ergebniseingabe!$BE$26:$BE$55)))=1,SUMPRODUCT((Ergebniseingabe!$AG$26:$AG$55=AD19)*(Ergebniseingabe!$K$26:$K$55=AE19)*(Ergebniseingabe!$BE$26:$BE$55))&amp;":"&amp;SUMPRODUCT((Ergebniseingabe!$AG$26:$AG$55=AD19)*(Ergebniseingabe!$K$26:$K$55=AE19)*(Ergebniseingabe!$BB$26:$BB$55)),"")</f>
      </c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</row>
    <row r="20" spans="3:61" s="117" customFormat="1" ht="12.75">
      <c r="C20" s="117">
        <v>2</v>
      </c>
      <c r="D20" s="102">
        <f>RANK(E20,$E$19:$E$23,1)</f>
        <v>2</v>
      </c>
      <c r="E20" s="102">
        <f>F20+ROW()/1000</f>
        <v>1.02</v>
      </c>
      <c r="F20" s="102">
        <f>RANK(L20,$L$19:$L$23)</f>
        <v>1</v>
      </c>
      <c r="G20" s="144" t="str">
        <f>VLOOKUP(C20,Ergebniseingabe!$Y$16:$AT$20,2,0)</f>
        <v>B2</v>
      </c>
      <c r="H20" s="145">
        <f>SUMPRODUCT((G20=Ergebniseingabe!$K$26:$AE$55)*(Ergebniseingabe!$BB$26:$BB$55))+SUMPRODUCT((G20=Ergebniseingabe!$AG$26:$BA$55)*(Ergebniseingabe!$BE$26:$BE$55))</f>
        <v>0</v>
      </c>
      <c r="I20" s="145">
        <f>SUMPRODUCT((G20=Ergebniseingabe!$K$26:$AE$55)*(Ergebniseingabe!$BE$26:$BE$55))+SUMPRODUCT((G20=Ergebniseingabe!$AG$26:$BA$55)*(Ergebniseingabe!$BB$26:$BB$55))</f>
        <v>0</v>
      </c>
      <c r="J20" s="145">
        <f>(SUMPRODUCT((G20=Ergebniseingabe!$K$26:$AE$55)*((Ergebniseingabe!$BB$26:$BB$55)&gt;(Ergebniseingabe!$BE$26:$BE$55)))+SUMPRODUCT((G20=Ergebniseingabe!$AG$26:$BA$55)*((Ergebniseingabe!$BE$26:$BE$55)&gt;(Ergebniseingabe!$BB$26:$BB$55))))*3+SUMPRODUCT(((G20=Ergebniseingabe!$K$26:$AE$55)+(G20=Ergebniseingabe!$AG$26:$BA$55))*((Ergebniseingabe!$BE$26:$BE$55)=(Ergebniseingabe!$BB$26:$BB$55))*NOT(ISBLANK(Ergebniseingabe!$BB$26:$BB$55)))</f>
        <v>0</v>
      </c>
      <c r="K20" s="146">
        <f>H20-I20</f>
        <v>0</v>
      </c>
      <c r="L20" s="145">
        <f>J20*100000+K20*1000+H20</f>
        <v>0</v>
      </c>
      <c r="M20" s="145">
        <f>SUMPRODUCT((Ergebniseingabe!$K$26:$AE$55=G20)*(Ergebniseingabe!$BB$26:$BB$55&lt;&gt;""))+SUMPRODUCT((Ergebniseingabe!$AG$26:$BA$55=G20)*(Ergebniseingabe!$BE$26:$BE$55&lt;&gt;""))</f>
        <v>0</v>
      </c>
      <c r="N20" s="145">
        <f>SUMPRODUCT((Ergebniseingabe!$K$26:$AE$55=G20)*(Ergebniseingabe!$BB$26:$BB$55&gt;Ergebniseingabe!$BE$26:$BE$55))+SUMPRODUCT((Ergebniseingabe!$AG$26:$BA$55=G20)*(Ergebniseingabe!$BB$26:$BB$55&lt;Ergebniseingabe!$BE$26:$BE$55))</f>
        <v>0</v>
      </c>
      <c r="O20" s="145">
        <f>SUMPRODUCT((Ergebniseingabe!$K$26:$BA$55=G20)*(Ergebniseingabe!$BB$26:$BB$55=Ergebniseingabe!$BE$26:$BE$55)*(Ergebniseingabe!$BB$26:$BB$55&lt;&gt;"")*(Ergebniseingabe!$BE$26:$BE$55&lt;&gt;""))</f>
        <v>0</v>
      </c>
      <c r="P20" s="145">
        <f>SUMPRODUCT((Ergebniseingabe!$K$26:$AE$55=G20)*(Ergebniseingabe!$BB$26:$BB$55&lt;Ergebniseingabe!$BE$26:$BE$55))+SUMPRODUCT((Ergebniseingabe!$AG$26:$BA$55=G20)*(Ergebniseingabe!$BB$26:$BB$55&gt;Ergebniseingabe!$BE$26:$BE$55))</f>
        <v>0</v>
      </c>
      <c r="AB20" s="117">
        <v>7</v>
      </c>
      <c r="AC20" s="117" t="str">
        <f t="shared" si="0"/>
        <v>A5A2</v>
      </c>
      <c r="AD20" s="117" t="str">
        <f t="shared" si="1"/>
        <v>A5</v>
      </c>
      <c r="AE20" s="117" t="str">
        <f t="shared" si="2"/>
        <v>A2</v>
      </c>
      <c r="AF20" s="117">
        <f>IF(SUMPRODUCT((Ergebniseingabe!$K$26:$K$55=AD20)*(Ergebniseingabe!$AG$26:$AG$55=AE20)*(ISNUMBER(Ergebniseingabe!$BE$26:$BE$55)))=1,SUMPRODUCT((Ergebniseingabe!$K$26:$K$55=AD20)*(Ergebniseingabe!$AG$26:$AG$55=AE20)*(Ergebniseingabe!$BB$26:$BB$55))&amp;":"&amp;SUMPRODUCT((Ergebniseingabe!$K$26:$K$55=AD20)*(Ergebniseingabe!$AG$26:$AG$55=AE20)*(Ergebniseingabe!$BE$26:$BE$55)),"")</f>
      </c>
      <c r="AG20" s="117">
        <f>IF(SUMPRODUCT((Ergebniseingabe!$AG$26:$AG$55=AD20)*(Ergebniseingabe!$K$26:$K$55=AE20)*(ISNUMBER(Ergebniseingabe!$BE$26:$BE$55)))=1,SUMPRODUCT((Ergebniseingabe!$AG$26:$AG$55=AD20)*(Ergebniseingabe!$K$26:$K$55=AE20)*(Ergebniseingabe!$BE$26:$BE$55))&amp;":"&amp;SUMPRODUCT((Ergebniseingabe!$AG$26:$AG$55=AD20)*(Ergebniseingabe!$K$26:$K$55=AE20)*(Ergebniseingabe!$BB$26:$BB$55)),"")</f>
      </c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</row>
    <row r="21" spans="3:61" s="117" customFormat="1" ht="12.75">
      <c r="C21" s="117">
        <v>3</v>
      </c>
      <c r="D21" s="102">
        <f>RANK(E21,$E$19:$E$23,1)</f>
        <v>3</v>
      </c>
      <c r="E21" s="102">
        <f>F21+ROW()/1000</f>
        <v>1.021</v>
      </c>
      <c r="F21" s="102">
        <f>RANK(L21,$L$19:$L$23)</f>
        <v>1</v>
      </c>
      <c r="G21" s="144" t="str">
        <f>VLOOKUP(C21,Ergebniseingabe!$Y$16:$AT$20,2,0)</f>
        <v>B3</v>
      </c>
      <c r="H21" s="145">
        <f>SUMPRODUCT((G21=Ergebniseingabe!$K$26:$AE$55)*(Ergebniseingabe!$BB$26:$BB$55))+SUMPRODUCT((G21=Ergebniseingabe!$AG$26:$BA$55)*(Ergebniseingabe!$BE$26:$BE$55))</f>
        <v>0</v>
      </c>
      <c r="I21" s="145">
        <f>SUMPRODUCT((G21=Ergebniseingabe!$K$26:$AE$55)*(Ergebniseingabe!$BE$26:$BE$55))+SUMPRODUCT((G21=Ergebniseingabe!$AG$26:$BA$55)*(Ergebniseingabe!$BB$26:$BB$55))</f>
        <v>0</v>
      </c>
      <c r="J21" s="145">
        <f>(SUMPRODUCT((G21=Ergebniseingabe!$K$26:$AE$55)*((Ergebniseingabe!$BB$26:$BB$55)&gt;(Ergebniseingabe!$BE$26:$BE$55)))+SUMPRODUCT((G21=Ergebniseingabe!$AG$26:$BA$55)*((Ergebniseingabe!$BE$26:$BE$55)&gt;(Ergebniseingabe!$BB$26:$BB$55))))*3+SUMPRODUCT(((G21=Ergebniseingabe!$K$26:$AE$55)+(G21=Ergebniseingabe!$AG$26:$BA$55))*((Ergebniseingabe!$BE$26:$BE$55)=(Ergebniseingabe!$BB$26:$BB$55))*NOT(ISBLANK(Ergebniseingabe!$BB$26:$BB$55)))</f>
        <v>0</v>
      </c>
      <c r="K21" s="146">
        <f>H21-I21</f>
        <v>0</v>
      </c>
      <c r="L21" s="145">
        <f>J21*100000+K21*1000+H21</f>
        <v>0</v>
      </c>
      <c r="M21" s="145">
        <f>SUMPRODUCT((Ergebniseingabe!$K$26:$AE$55=G21)*(Ergebniseingabe!$BB$26:$BB$55&lt;&gt;""))+SUMPRODUCT((Ergebniseingabe!$AG$26:$BA$55=G21)*(Ergebniseingabe!$BE$26:$BE$55&lt;&gt;""))</f>
        <v>0</v>
      </c>
      <c r="N21" s="145">
        <f>SUMPRODUCT((Ergebniseingabe!$K$26:$AE$55=G21)*(Ergebniseingabe!$BB$26:$BB$55&gt;Ergebniseingabe!$BE$26:$BE$55))+SUMPRODUCT((Ergebniseingabe!$AG$26:$BA$55=G21)*(Ergebniseingabe!$BB$26:$BB$55&lt;Ergebniseingabe!$BE$26:$BE$55))</f>
        <v>0</v>
      </c>
      <c r="O21" s="145">
        <f>SUMPRODUCT((Ergebniseingabe!$K$26:$BA$55=G21)*(Ergebniseingabe!$BB$26:$BB$55=Ergebniseingabe!$BE$26:$BE$55)*(Ergebniseingabe!$BB$26:$BB$55&lt;&gt;"")*(Ergebniseingabe!$BE$26:$BE$55&lt;&gt;""))</f>
        <v>0</v>
      </c>
      <c r="P21" s="145">
        <f>SUMPRODUCT((Ergebniseingabe!$K$26:$AE$55=G21)*(Ergebniseingabe!$BB$26:$BB$55&lt;Ergebniseingabe!$BE$26:$BE$55))+SUMPRODUCT((Ergebniseingabe!$AG$26:$BA$55=G21)*(Ergebniseingabe!$BB$26:$BB$55&gt;Ergebniseingabe!$BE$26:$BE$55))</f>
        <v>0</v>
      </c>
      <c r="AB21" s="117">
        <v>8</v>
      </c>
      <c r="AC21" s="117" t="str">
        <f t="shared" si="0"/>
        <v>A4A3</v>
      </c>
      <c r="AD21" s="117" t="str">
        <f t="shared" si="1"/>
        <v>A4</v>
      </c>
      <c r="AE21" s="117" t="str">
        <f t="shared" si="2"/>
        <v>A3</v>
      </c>
      <c r="AF21" s="117">
        <f>IF(SUMPRODUCT((Ergebniseingabe!$K$26:$K$55=AD21)*(Ergebniseingabe!$AG$26:$AG$55=AE21)*(ISNUMBER(Ergebniseingabe!$BE$26:$BE$55)))=1,SUMPRODUCT((Ergebniseingabe!$K$26:$K$55=AD21)*(Ergebniseingabe!$AG$26:$AG$55=AE21)*(Ergebniseingabe!$BB$26:$BB$55))&amp;":"&amp;SUMPRODUCT((Ergebniseingabe!$K$26:$K$55=AD21)*(Ergebniseingabe!$AG$26:$AG$55=AE21)*(Ergebniseingabe!$BE$26:$BE$55)),"")</f>
      </c>
      <c r="AG21" s="117">
        <f>IF(SUMPRODUCT((Ergebniseingabe!$AG$26:$AG$55=AD21)*(Ergebniseingabe!$K$26:$K$55=AE21)*(ISNUMBER(Ergebniseingabe!$BE$26:$BE$55)))=1,SUMPRODUCT((Ergebniseingabe!$AG$26:$AG$55=AD21)*(Ergebniseingabe!$K$26:$K$55=AE21)*(Ergebniseingabe!$BE$26:$BE$55))&amp;":"&amp;SUMPRODUCT((Ergebniseingabe!$AG$26:$AG$55=AD21)*(Ergebniseingabe!$K$26:$K$55=AE21)*(Ergebniseingabe!$BB$26:$BB$55)),"")</f>
      </c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</row>
    <row r="22" spans="3:61" s="117" customFormat="1" ht="12.75">
      <c r="C22" s="117">
        <v>4</v>
      </c>
      <c r="D22" s="102">
        <f>RANK(E22,$E$19:$E$23,1)</f>
        <v>4</v>
      </c>
      <c r="E22" s="102">
        <f>F22+ROW()/1000</f>
        <v>1.022</v>
      </c>
      <c r="F22" s="102">
        <f>RANK(L22,$L$19:$L$23)</f>
        <v>1</v>
      </c>
      <c r="G22" s="144" t="str">
        <f>VLOOKUP(C22,Ergebniseingabe!$Y$16:$AT$20,2,0)</f>
        <v>B4</v>
      </c>
      <c r="H22" s="145">
        <f>SUMPRODUCT((G22=Ergebniseingabe!$K$26:$AE$55)*(Ergebniseingabe!$BB$26:$BB$55))+SUMPRODUCT((G22=Ergebniseingabe!$AG$26:$BA$55)*(Ergebniseingabe!$BE$26:$BE$55))</f>
        <v>0</v>
      </c>
      <c r="I22" s="145">
        <f>SUMPRODUCT((G22=Ergebniseingabe!$K$26:$AE$55)*(Ergebniseingabe!$BE$26:$BE$55))+SUMPRODUCT((G22=Ergebniseingabe!$AG$26:$BA$55)*(Ergebniseingabe!$BB$26:$BB$55))</f>
        <v>0</v>
      </c>
      <c r="J22" s="145">
        <f>(SUMPRODUCT((G22=Ergebniseingabe!$K$26:$AE$55)*((Ergebniseingabe!$BB$26:$BB$55)&gt;(Ergebniseingabe!$BE$26:$BE$55)))+SUMPRODUCT((G22=Ergebniseingabe!$AG$26:$BA$55)*((Ergebniseingabe!$BE$26:$BE$55)&gt;(Ergebniseingabe!$BB$26:$BB$55))))*3+SUMPRODUCT(((G22=Ergebniseingabe!$K$26:$AE$55)+(G22=Ergebniseingabe!$AG$26:$BA$55))*((Ergebniseingabe!$BE$26:$BE$55)=(Ergebniseingabe!$BB$26:$BB$55))*NOT(ISBLANK(Ergebniseingabe!$BB$26:$BB$55)))</f>
        <v>0</v>
      </c>
      <c r="K22" s="146">
        <f>H22-I22</f>
        <v>0</v>
      </c>
      <c r="L22" s="145">
        <f>J22*100000+K22*1000+H22</f>
        <v>0</v>
      </c>
      <c r="M22" s="145">
        <f>SUMPRODUCT((Ergebniseingabe!$K$26:$AE$55=G22)*(Ergebniseingabe!$BB$26:$BB$55&lt;&gt;""))+SUMPRODUCT((Ergebniseingabe!$AG$26:$BA$55=G22)*(Ergebniseingabe!$BE$26:$BE$55&lt;&gt;""))</f>
        <v>0</v>
      </c>
      <c r="N22" s="145">
        <f>SUMPRODUCT((Ergebniseingabe!$K$26:$AE$55=G22)*(Ergebniseingabe!$BB$26:$BB$55&gt;Ergebniseingabe!$BE$26:$BE$55))+SUMPRODUCT((Ergebniseingabe!$AG$26:$BA$55=G22)*(Ergebniseingabe!$BB$26:$BB$55&lt;Ergebniseingabe!$BE$26:$BE$55))</f>
        <v>0</v>
      </c>
      <c r="O22" s="145">
        <f>SUMPRODUCT((Ergebniseingabe!$K$26:$BA$55=G22)*(Ergebniseingabe!$BB$26:$BB$55=Ergebniseingabe!$BE$26:$BE$55)*(Ergebniseingabe!$BB$26:$BB$55&lt;&gt;"")*(Ergebniseingabe!$BE$26:$BE$55&lt;&gt;""))</f>
        <v>0</v>
      </c>
      <c r="P22" s="145">
        <f>SUMPRODUCT((Ergebniseingabe!$K$26:$AE$55=G22)*(Ergebniseingabe!$BB$26:$BB$55&lt;Ergebniseingabe!$BE$26:$BE$55))+SUMPRODUCT((Ergebniseingabe!$AG$26:$BA$55=G22)*(Ergebniseingabe!$BB$26:$BB$55&gt;Ergebniseingabe!$BE$26:$BE$55))</f>
        <v>0</v>
      </c>
      <c r="AB22" s="117">
        <v>9</v>
      </c>
      <c r="AC22" s="117" t="str">
        <f t="shared" si="0"/>
        <v>A5A3</v>
      </c>
      <c r="AD22" s="117" t="str">
        <f t="shared" si="1"/>
        <v>A5</v>
      </c>
      <c r="AE22" s="117" t="str">
        <f t="shared" si="2"/>
        <v>A3</v>
      </c>
      <c r="AF22" s="117">
        <f>IF(SUMPRODUCT((Ergebniseingabe!$K$26:$K$55=AD22)*(Ergebniseingabe!$AG$26:$AG$55=AE22)*(ISNUMBER(Ergebniseingabe!$BE$26:$BE$55)))=1,SUMPRODUCT((Ergebniseingabe!$K$26:$K$55=AD22)*(Ergebniseingabe!$AG$26:$AG$55=AE22)*(Ergebniseingabe!$BB$26:$BB$55))&amp;":"&amp;SUMPRODUCT((Ergebniseingabe!$K$26:$K$55=AD22)*(Ergebniseingabe!$AG$26:$AG$55=AE22)*(Ergebniseingabe!$BE$26:$BE$55)),"")</f>
      </c>
      <c r="AG22" s="117">
        <f>IF(SUMPRODUCT((Ergebniseingabe!$AG$26:$AG$55=AD22)*(Ergebniseingabe!$K$26:$K$55=AE22)*(ISNUMBER(Ergebniseingabe!$BE$26:$BE$55)))=1,SUMPRODUCT((Ergebniseingabe!$AG$26:$AG$55=AD22)*(Ergebniseingabe!$K$26:$K$55=AE22)*(Ergebniseingabe!$BE$26:$BE$55))&amp;":"&amp;SUMPRODUCT((Ergebniseingabe!$AG$26:$AG$55=AD22)*(Ergebniseingabe!$K$26:$K$55=AE22)*(Ergebniseingabe!$BB$26:$BB$55)),"")</f>
      </c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</row>
    <row r="23" spans="3:61" s="117" customFormat="1" ht="12.75">
      <c r="C23" s="117">
        <v>5</v>
      </c>
      <c r="D23" s="102">
        <f>RANK(E23,$E$19:$E$23,1)</f>
        <v>5</v>
      </c>
      <c r="E23" s="102">
        <f>F23+ROW()/1000</f>
        <v>1.023</v>
      </c>
      <c r="F23" s="102">
        <f>RANK(L23,$L$19:$L$23)</f>
        <v>1</v>
      </c>
      <c r="G23" s="144" t="str">
        <f>VLOOKUP(C23,Ergebniseingabe!$Y$16:$AT$20,2,0)</f>
        <v>B5</v>
      </c>
      <c r="H23" s="145">
        <f>SUMPRODUCT((G23=Ergebniseingabe!$K$26:$AE$55)*(Ergebniseingabe!$BB$26:$BB$55))+SUMPRODUCT((G23=Ergebniseingabe!$AG$26:$BA$55)*(Ergebniseingabe!$BE$26:$BE$55))</f>
        <v>0</v>
      </c>
      <c r="I23" s="145">
        <f>SUMPRODUCT((G23=Ergebniseingabe!$K$26:$AE$55)*(Ergebniseingabe!$BE$26:$BE$55))+SUMPRODUCT((G23=Ergebniseingabe!$AG$26:$BA$55)*(Ergebniseingabe!$BB$26:$BB$55))</f>
        <v>0</v>
      </c>
      <c r="J23" s="145">
        <f>(SUMPRODUCT((G23=Ergebniseingabe!$K$26:$AE$55)*((Ergebniseingabe!$BB$26:$BB$55)&gt;(Ergebniseingabe!$BE$26:$BE$55)))+SUMPRODUCT((G23=Ergebniseingabe!$AG$26:$BA$55)*((Ergebniseingabe!$BE$26:$BE$55)&gt;(Ergebniseingabe!$BB$26:$BB$55))))*3+SUMPRODUCT(((G23=Ergebniseingabe!$K$26:$AE$55)+(G23=Ergebniseingabe!$AG$26:$BA$55))*((Ergebniseingabe!$BE$26:$BE$55)=(Ergebniseingabe!$BB$26:$BB$55))*NOT(ISBLANK(Ergebniseingabe!$BB$26:$BB$55)))</f>
        <v>0</v>
      </c>
      <c r="K23" s="146">
        <f>H23-I23</f>
        <v>0</v>
      </c>
      <c r="L23" s="145">
        <f>J23*100000+K23*1000+H23</f>
        <v>0</v>
      </c>
      <c r="M23" s="145">
        <f>SUMPRODUCT((Ergebniseingabe!$K$26:$AE$55=G23)*(Ergebniseingabe!$BB$26:$BB$55&lt;&gt;""))+SUMPRODUCT((Ergebniseingabe!$AG$26:$BA$55=G23)*(Ergebniseingabe!$BE$26:$BE$55&lt;&gt;""))</f>
        <v>0</v>
      </c>
      <c r="N23" s="145">
        <f>SUMPRODUCT((Ergebniseingabe!$K$26:$AE$55=G23)*(Ergebniseingabe!$BB$26:$BB$55&gt;Ergebniseingabe!$BE$26:$BE$55))+SUMPRODUCT((Ergebniseingabe!$AG$26:$BA$55=G23)*(Ergebniseingabe!$BB$26:$BB$55&lt;Ergebniseingabe!$BE$26:$BE$55))</f>
        <v>0</v>
      </c>
      <c r="O23" s="145">
        <f>SUMPRODUCT((Ergebniseingabe!$K$26:$BA$55=G23)*(Ergebniseingabe!$BB$26:$BB$55=Ergebniseingabe!$BE$26:$BE$55)*(Ergebniseingabe!$BB$26:$BB$55&lt;&gt;"")*(Ergebniseingabe!$BE$26:$BE$55&lt;&gt;""))</f>
        <v>0</v>
      </c>
      <c r="P23" s="145">
        <f>SUMPRODUCT((Ergebniseingabe!$K$26:$AE$55=G23)*(Ergebniseingabe!$BB$26:$BB$55&lt;Ergebniseingabe!$BE$26:$BE$55))+SUMPRODUCT((Ergebniseingabe!$AG$26:$BA$55=G23)*(Ergebniseingabe!$BB$26:$BB$55&gt;Ergebniseingabe!$BE$26:$BE$55))</f>
        <v>0</v>
      </c>
      <c r="AB23" s="117">
        <v>10</v>
      </c>
      <c r="AC23" s="117" t="str">
        <f t="shared" si="0"/>
        <v>A5A4</v>
      </c>
      <c r="AD23" s="117" t="str">
        <f t="shared" si="1"/>
        <v>A5</v>
      </c>
      <c r="AE23" s="117" t="str">
        <f t="shared" si="2"/>
        <v>A4</v>
      </c>
      <c r="AF23" s="117">
        <f>IF(SUMPRODUCT((Ergebniseingabe!$K$26:$K$55=AD23)*(Ergebniseingabe!$AG$26:$AG$55=AE23)*(ISNUMBER(Ergebniseingabe!$BE$26:$BE$55)))=1,SUMPRODUCT((Ergebniseingabe!$K$26:$K$55=AD23)*(Ergebniseingabe!$AG$26:$AG$55=AE23)*(Ergebniseingabe!$BB$26:$BB$55))&amp;":"&amp;SUMPRODUCT((Ergebniseingabe!$K$26:$K$55=AD23)*(Ergebniseingabe!$AG$26:$AG$55=AE23)*(Ergebniseingabe!$BE$26:$BE$55)),"")</f>
      </c>
      <c r="AG23" s="117">
        <f>IF(SUMPRODUCT((Ergebniseingabe!$AG$26:$AG$55=AD23)*(Ergebniseingabe!$K$26:$K$55=AE23)*(ISNUMBER(Ergebniseingabe!$BE$26:$BE$55)))=1,SUMPRODUCT((Ergebniseingabe!$AG$26:$AG$55=AD23)*(Ergebniseingabe!$K$26:$K$55=AE23)*(Ergebniseingabe!$BE$26:$BE$55))&amp;":"&amp;SUMPRODUCT((Ergebniseingabe!$AG$26:$AG$55=AD23)*(Ergebniseingabe!$K$26:$K$55=AE23)*(Ergebniseingabe!$BB$26:$BB$55)),"")</f>
      </c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</row>
    <row r="24" spans="3:61" s="117" customFormat="1" ht="12.75">
      <c r="C24" s="117">
        <f>SUM(COUNT(C19:C23)*(COUNT(C19:C23)-1))</f>
        <v>20</v>
      </c>
      <c r="D24" s="144"/>
      <c r="E24" s="144"/>
      <c r="F24" s="102">
        <f>COUNTIF($F$19:$F$23,1)</f>
        <v>5</v>
      </c>
      <c r="G24" s="144"/>
      <c r="H24" s="144"/>
      <c r="I24" s="144"/>
      <c r="J24" s="144"/>
      <c r="K24" s="144"/>
      <c r="L24" s="144"/>
      <c r="M24" s="144">
        <f>SUM($M$19:$M$23)</f>
        <v>0</v>
      </c>
      <c r="AB24" s="117">
        <v>1</v>
      </c>
      <c r="AC24" s="117" t="str">
        <f t="shared" si="0"/>
        <v>B1B2</v>
      </c>
      <c r="AD24" s="117" t="str">
        <f>G19</f>
        <v>B1</v>
      </c>
      <c r="AE24" s="117" t="str">
        <f>G20</f>
        <v>B2</v>
      </c>
      <c r="AF24" s="117">
        <f>IF(SUMPRODUCT((Ergebniseingabe!$K$26:$K$55=AD24)*(Ergebniseingabe!$AG$26:$AG$55=AE24)*(ISNUMBER(Ergebniseingabe!$BE$26:$BE$55)))=1,SUMPRODUCT((Ergebniseingabe!$K$26:$K$55=AD24)*(Ergebniseingabe!$AG$26:$AG$55=AE24)*(Ergebniseingabe!$BB$26:$BB$55))&amp;":"&amp;SUMPRODUCT((Ergebniseingabe!$K$26:$K$55=AD24)*(Ergebniseingabe!$AG$26:$AG$55=AE24)*(Ergebniseingabe!$BE$26:$BE$55)),"")</f>
      </c>
      <c r="AG24" s="117">
        <f>IF(SUMPRODUCT((Ergebniseingabe!$AG$26:$AG$55=AD24)*(Ergebniseingabe!$K$26:$K$55=AE24)*(ISNUMBER(Ergebniseingabe!$BE$26:$BE$55)))=1,SUMPRODUCT((Ergebniseingabe!$AG$26:$AG$55=AD24)*(Ergebniseingabe!$K$26:$K$55=AE24)*(Ergebniseingabe!$BE$26:$BE$55))&amp;":"&amp;SUMPRODUCT((Ergebniseingabe!$AG$26:$AG$55=AD24)*(Ergebniseingabe!$K$26:$K$55=AE24)*(Ergebniseingabe!$BB$26:$BB$55)),"")</f>
      </c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</row>
    <row r="25" spans="3:61" s="117" customFormat="1" ht="12.75">
      <c r="C25" s="99"/>
      <c r="D25" s="99"/>
      <c r="E25" s="99"/>
      <c r="F25" s="102">
        <f>COUNTIF($F$19:$F$23,2)</f>
        <v>0</v>
      </c>
      <c r="G25" s="99"/>
      <c r="H25" s="99"/>
      <c r="I25" s="99"/>
      <c r="J25" s="99"/>
      <c r="K25" s="99"/>
      <c r="L25" s="140"/>
      <c r="M25" s="140"/>
      <c r="AB25" s="117">
        <v>2</v>
      </c>
      <c r="AC25" s="117" t="str">
        <f t="shared" si="0"/>
        <v>B1B3</v>
      </c>
      <c r="AD25" s="117" t="str">
        <f>G19</f>
        <v>B1</v>
      </c>
      <c r="AE25" s="117" t="str">
        <f>G21</f>
        <v>B3</v>
      </c>
      <c r="AF25" s="117">
        <f>IF(SUMPRODUCT((Ergebniseingabe!$K$26:$K$55=AD25)*(Ergebniseingabe!$AG$26:$AG$55=AE25)*(ISNUMBER(Ergebniseingabe!$BE$26:$BE$55)))=1,SUMPRODUCT((Ergebniseingabe!$K$26:$K$55=AD25)*(Ergebniseingabe!$AG$26:$AG$55=AE25)*(Ergebniseingabe!$BB$26:$BB$55))&amp;":"&amp;SUMPRODUCT((Ergebniseingabe!$K$26:$K$55=AD25)*(Ergebniseingabe!$AG$26:$AG$55=AE25)*(Ergebniseingabe!$BE$26:$BE$55)),"")</f>
      </c>
      <c r="AG25" s="117">
        <f>IF(SUMPRODUCT((Ergebniseingabe!$AG$26:$AG$55=AD25)*(Ergebniseingabe!$K$26:$K$55=AE25)*(ISNUMBER(Ergebniseingabe!$BE$26:$BE$55)))=1,SUMPRODUCT((Ergebniseingabe!$AG$26:$AG$55=AD25)*(Ergebniseingabe!$K$26:$K$55=AE25)*(Ergebniseingabe!$BE$26:$BE$55))&amp;":"&amp;SUMPRODUCT((Ergebniseingabe!$AG$26:$AG$55=AD25)*(Ergebniseingabe!$K$26:$K$55=AE25)*(Ergebniseingabe!$BB$26:$BB$55)),"")</f>
      </c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</row>
    <row r="26" spans="3:61" s="117" customFormat="1" ht="12.75">
      <c r="C26" s="99"/>
      <c r="D26" s="99"/>
      <c r="E26" s="99"/>
      <c r="F26" s="102">
        <f>COUNTIF($F$19:$F$23,3)</f>
        <v>0</v>
      </c>
      <c r="G26" s="99"/>
      <c r="H26" s="99"/>
      <c r="I26" s="99"/>
      <c r="J26" s="99"/>
      <c r="K26" s="99"/>
      <c r="L26" s="140"/>
      <c r="M26" s="140"/>
      <c r="AB26" s="117">
        <v>3</v>
      </c>
      <c r="AC26" s="117" t="str">
        <f t="shared" si="0"/>
        <v>B1B4</v>
      </c>
      <c r="AD26" s="117" t="str">
        <f>G19</f>
        <v>B1</v>
      </c>
      <c r="AE26" s="117" t="str">
        <f>G22</f>
        <v>B4</v>
      </c>
      <c r="AF26" s="117">
        <f>IF(SUMPRODUCT((Ergebniseingabe!$K$26:$K$55=AD26)*(Ergebniseingabe!$AG$26:$AG$55=AE26)*(ISNUMBER(Ergebniseingabe!$BE$26:$BE$55)))=1,SUMPRODUCT((Ergebniseingabe!$K$26:$K$55=AD26)*(Ergebniseingabe!$AG$26:$AG$55=AE26)*(Ergebniseingabe!$BB$26:$BB$55))&amp;":"&amp;SUMPRODUCT((Ergebniseingabe!$K$26:$K$55=AD26)*(Ergebniseingabe!$AG$26:$AG$55=AE26)*(Ergebniseingabe!$BE$26:$BE$55)),"")</f>
      </c>
      <c r="AG26" s="117">
        <f>IF(SUMPRODUCT((Ergebniseingabe!$AG$26:$AG$55=AD26)*(Ergebniseingabe!$K$26:$K$55=AE26)*(ISNUMBER(Ergebniseingabe!$BE$26:$BE$55)))=1,SUMPRODUCT((Ergebniseingabe!$AG$26:$AG$55=AD26)*(Ergebniseingabe!$K$26:$K$55=AE26)*(Ergebniseingabe!$BE$26:$BE$55))&amp;":"&amp;SUMPRODUCT((Ergebniseingabe!$AG$26:$AG$55=AD26)*(Ergebniseingabe!$K$26:$K$55=AE26)*(Ergebniseingabe!$BB$26:$BB$55)),"")</f>
      </c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</row>
    <row r="27" spans="3:61" s="117" customFormat="1" ht="12.75">
      <c r="C27" s="99"/>
      <c r="D27" s="99"/>
      <c r="E27" s="99"/>
      <c r="F27" s="102">
        <f>COUNTIF($F$19:$F$23,4)</f>
        <v>0</v>
      </c>
      <c r="G27" s="99"/>
      <c r="H27" s="99"/>
      <c r="I27" s="99"/>
      <c r="J27" s="99"/>
      <c r="K27" s="99"/>
      <c r="L27" s="140"/>
      <c r="M27" s="140"/>
      <c r="AB27" s="117">
        <v>4</v>
      </c>
      <c r="AC27" s="117" t="str">
        <f t="shared" si="0"/>
        <v>B1B5</v>
      </c>
      <c r="AD27" s="117" t="str">
        <f>G19</f>
        <v>B1</v>
      </c>
      <c r="AE27" s="117" t="str">
        <f>G23</f>
        <v>B5</v>
      </c>
      <c r="AF27" s="117">
        <f>IF(SUMPRODUCT((Ergebniseingabe!$K$26:$K$55=AD27)*(Ergebniseingabe!$AG$26:$AG$55=AE27)*(ISNUMBER(Ergebniseingabe!$BE$26:$BE$55)))=1,SUMPRODUCT((Ergebniseingabe!$K$26:$K$55=AD27)*(Ergebniseingabe!$AG$26:$AG$55=AE27)*(Ergebniseingabe!$BB$26:$BB$55))&amp;":"&amp;SUMPRODUCT((Ergebniseingabe!$K$26:$K$55=AD27)*(Ergebniseingabe!$AG$26:$AG$55=AE27)*(Ergebniseingabe!$BE$26:$BE$55)),"")</f>
      </c>
      <c r="AG27" s="117">
        <f>IF(SUMPRODUCT((Ergebniseingabe!$AG$26:$AG$55=AD27)*(Ergebniseingabe!$K$26:$K$55=AE27)*(ISNUMBER(Ergebniseingabe!$BE$26:$BE$55)))=1,SUMPRODUCT((Ergebniseingabe!$AG$26:$AG$55=AD27)*(Ergebniseingabe!$K$26:$K$55=AE27)*(Ergebniseingabe!$BE$26:$BE$55))&amp;":"&amp;SUMPRODUCT((Ergebniseingabe!$AG$26:$AG$55=AD27)*(Ergebniseingabe!$K$26:$K$55=AE27)*(Ergebniseingabe!$BB$26:$BB$55)),"")</f>
      </c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</row>
    <row r="28" spans="3:61" s="117" customFormat="1" ht="12.75">
      <c r="C28" s="99"/>
      <c r="D28" s="99"/>
      <c r="E28" s="99"/>
      <c r="F28" s="102"/>
      <c r="G28" s="99"/>
      <c r="H28" s="99"/>
      <c r="I28" s="99"/>
      <c r="J28" s="99"/>
      <c r="K28" s="99"/>
      <c r="L28" s="140"/>
      <c r="M28" s="140"/>
      <c r="AB28" s="117">
        <v>5</v>
      </c>
      <c r="AC28" s="117" t="str">
        <f t="shared" si="0"/>
        <v>B2B3</v>
      </c>
      <c r="AD28" s="117" t="str">
        <f>G20</f>
        <v>B2</v>
      </c>
      <c r="AE28" s="117" t="str">
        <f>G21</f>
        <v>B3</v>
      </c>
      <c r="AF28" s="117">
        <f>IF(SUMPRODUCT((Ergebniseingabe!$K$26:$K$55=AD28)*(Ergebniseingabe!$AG$26:$AG$55=AE28)*(ISNUMBER(Ergebniseingabe!$BE$26:$BE$55)))=1,SUMPRODUCT((Ergebniseingabe!$K$26:$K$55=AD28)*(Ergebniseingabe!$AG$26:$AG$55=AE28)*(Ergebniseingabe!$BB$26:$BB$55))&amp;":"&amp;SUMPRODUCT((Ergebniseingabe!$K$26:$K$55=AD28)*(Ergebniseingabe!$AG$26:$AG$55=AE28)*(Ergebniseingabe!$BE$26:$BE$55)),"")</f>
      </c>
      <c r="AG28" s="117">
        <f>IF(SUMPRODUCT((Ergebniseingabe!$AG$26:$AG$55=AD28)*(Ergebniseingabe!$K$26:$K$55=AE28)*(ISNUMBER(Ergebniseingabe!$BE$26:$BE$55)))=1,SUMPRODUCT((Ergebniseingabe!$AG$26:$AG$55=AD28)*(Ergebniseingabe!$K$26:$K$55=AE28)*(Ergebniseingabe!$BE$26:$BE$55))&amp;":"&amp;SUMPRODUCT((Ergebniseingabe!$AG$26:$AG$55=AD28)*(Ergebniseingabe!$K$26:$K$55=AE28)*(Ergebniseingabe!$BB$26:$BB$55)),"")</f>
      </c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</row>
    <row r="29" spans="3:61" s="117" customFormat="1" ht="12.75">
      <c r="C29" s="99"/>
      <c r="D29" s="99"/>
      <c r="E29" s="99"/>
      <c r="F29" s="102"/>
      <c r="G29" s="99"/>
      <c r="H29" s="99"/>
      <c r="I29" s="99"/>
      <c r="J29" s="99"/>
      <c r="K29" s="99"/>
      <c r="L29" s="140"/>
      <c r="M29" s="140"/>
      <c r="AB29" s="117">
        <v>6</v>
      </c>
      <c r="AC29" s="117" t="str">
        <f t="shared" si="0"/>
        <v>B2B4</v>
      </c>
      <c r="AD29" s="117" t="str">
        <f>G20</f>
        <v>B2</v>
      </c>
      <c r="AE29" s="117" t="str">
        <f>G22</f>
        <v>B4</v>
      </c>
      <c r="AF29" s="117">
        <f>IF(SUMPRODUCT((Ergebniseingabe!$K$26:$K$55=AD29)*(Ergebniseingabe!$AG$26:$AG$55=AE29)*(ISNUMBER(Ergebniseingabe!$BE$26:$BE$55)))=1,SUMPRODUCT((Ergebniseingabe!$K$26:$K$55=AD29)*(Ergebniseingabe!$AG$26:$AG$55=AE29)*(Ergebniseingabe!$BB$26:$BB$55))&amp;":"&amp;SUMPRODUCT((Ergebniseingabe!$K$26:$K$55=AD29)*(Ergebniseingabe!$AG$26:$AG$55=AE29)*(Ergebniseingabe!$BE$26:$BE$55)),"")</f>
      </c>
      <c r="AG29" s="117">
        <f>IF(SUMPRODUCT((Ergebniseingabe!$AG$26:$AG$55=AD29)*(Ergebniseingabe!$K$26:$K$55=AE29)*(ISNUMBER(Ergebniseingabe!$BE$26:$BE$55)))=1,SUMPRODUCT((Ergebniseingabe!$AG$26:$AG$55=AD29)*(Ergebniseingabe!$K$26:$K$55=AE29)*(Ergebniseingabe!$BE$26:$BE$55))&amp;":"&amp;SUMPRODUCT((Ergebniseingabe!$AG$26:$AG$55=AD29)*(Ergebniseingabe!$K$26:$K$55=AE29)*(Ergebniseingabe!$BB$26:$BB$55)),"")</f>
      </c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</row>
    <row r="30" spans="3:61" s="117" customFormat="1" ht="12.75">
      <c r="C30" s="139" t="s">
        <v>10</v>
      </c>
      <c r="D30" s="102"/>
      <c r="E30" s="102"/>
      <c r="F30" s="102"/>
      <c r="G30" s="102"/>
      <c r="H30" s="102"/>
      <c r="I30" s="102"/>
      <c r="J30" s="102"/>
      <c r="K30" s="144"/>
      <c r="L30" s="144"/>
      <c r="M30" s="148"/>
      <c r="AB30" s="117">
        <v>7</v>
      </c>
      <c r="AC30" s="117" t="str">
        <f t="shared" si="0"/>
        <v>B2B5</v>
      </c>
      <c r="AD30" s="117" t="str">
        <f>G20</f>
        <v>B2</v>
      </c>
      <c r="AE30" s="117" t="str">
        <f>G23</f>
        <v>B5</v>
      </c>
      <c r="AF30" s="117">
        <f>IF(SUMPRODUCT((Ergebniseingabe!$K$26:$K$55=AD30)*(Ergebniseingabe!$AG$26:$AG$55=AE30)*(ISNUMBER(Ergebniseingabe!$BE$26:$BE$55)))=1,SUMPRODUCT((Ergebniseingabe!$K$26:$K$55=AD30)*(Ergebniseingabe!$AG$26:$AG$55=AE30)*(Ergebniseingabe!$BB$26:$BB$55))&amp;":"&amp;SUMPRODUCT((Ergebniseingabe!$K$26:$K$55=AD30)*(Ergebniseingabe!$AG$26:$AG$55=AE30)*(Ergebniseingabe!$BE$26:$BE$55)),"")</f>
      </c>
      <c r="AG30" s="117">
        <f>IF(SUMPRODUCT((Ergebniseingabe!$AG$26:$AG$55=AD30)*(Ergebniseingabe!$K$26:$K$55=AE30)*(ISNUMBER(Ergebniseingabe!$BE$26:$BE$55)))=1,SUMPRODUCT((Ergebniseingabe!$AG$26:$AG$55=AD30)*(Ergebniseingabe!$K$26:$K$55=AE30)*(Ergebniseingabe!$BE$26:$BE$55))&amp;":"&amp;SUMPRODUCT((Ergebniseingabe!$AG$26:$AG$55=AD30)*(Ergebniseingabe!$K$26:$K$55=AE30)*(Ergebniseingabe!$BB$26:$BB$55)),"")</f>
      </c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</row>
    <row r="31" spans="3:61" s="117" customFormat="1" ht="12.75">
      <c r="C31" s="99"/>
      <c r="D31" s="141">
        <v>1</v>
      </c>
      <c r="E31" s="141">
        <v>2</v>
      </c>
      <c r="F31" s="141">
        <v>3</v>
      </c>
      <c r="G31" s="142">
        <v>4</v>
      </c>
      <c r="H31" s="142">
        <v>5</v>
      </c>
      <c r="I31" s="142">
        <v>6</v>
      </c>
      <c r="J31" s="142">
        <v>7</v>
      </c>
      <c r="K31" s="142">
        <v>8</v>
      </c>
      <c r="L31" s="142">
        <v>9</v>
      </c>
      <c r="M31" s="143">
        <v>10</v>
      </c>
      <c r="AB31" s="117">
        <v>8</v>
      </c>
      <c r="AC31" s="117" t="str">
        <f t="shared" si="0"/>
        <v>B3B4</v>
      </c>
      <c r="AD31" s="117" t="str">
        <f>G21</f>
        <v>B3</v>
      </c>
      <c r="AE31" s="117" t="str">
        <f>G22</f>
        <v>B4</v>
      </c>
      <c r="AF31" s="117">
        <f>IF(SUMPRODUCT((Ergebniseingabe!$K$26:$K$55=AD31)*(Ergebniseingabe!$AG$26:$AG$55=AE31)*(ISNUMBER(Ergebniseingabe!$BE$26:$BE$55)))=1,SUMPRODUCT((Ergebniseingabe!$K$26:$K$55=AD31)*(Ergebniseingabe!$AG$26:$AG$55=AE31)*(Ergebniseingabe!$BB$26:$BB$55))&amp;":"&amp;SUMPRODUCT((Ergebniseingabe!$K$26:$K$55=AD31)*(Ergebniseingabe!$AG$26:$AG$55=AE31)*(Ergebniseingabe!$BE$26:$BE$55)),"")</f>
      </c>
      <c r="AG31" s="117">
        <f>IF(SUMPRODUCT((Ergebniseingabe!$AG$26:$AG$55=AD31)*(Ergebniseingabe!$K$26:$K$55=AE31)*(ISNUMBER(Ergebniseingabe!$BE$26:$BE$55)))=1,SUMPRODUCT((Ergebniseingabe!$AG$26:$AG$55=AD31)*(Ergebniseingabe!$K$26:$K$55=AE31)*(Ergebniseingabe!$BE$26:$BE$55))&amp;":"&amp;SUMPRODUCT((Ergebniseingabe!$AG$26:$AG$55=AD31)*(Ergebniseingabe!$K$26:$K$55=AE31)*(Ergebniseingabe!$BB$26:$BB$55)),"")</f>
      </c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</row>
    <row r="32" spans="4:61" s="117" customFormat="1" ht="12.75">
      <c r="D32" s="102"/>
      <c r="E32" s="102"/>
      <c r="F32" s="102"/>
      <c r="G32" s="102"/>
      <c r="H32" s="144" t="s">
        <v>63</v>
      </c>
      <c r="I32" s="144" t="s">
        <v>32</v>
      </c>
      <c r="J32" s="102" t="s">
        <v>64</v>
      </c>
      <c r="K32" s="102" t="s">
        <v>65</v>
      </c>
      <c r="L32" s="144"/>
      <c r="M32" s="102" t="s">
        <v>66</v>
      </c>
      <c r="AB32" s="117">
        <v>9</v>
      </c>
      <c r="AC32" s="117" t="str">
        <f t="shared" si="0"/>
        <v>B3B5</v>
      </c>
      <c r="AD32" s="117" t="str">
        <f>G21</f>
        <v>B3</v>
      </c>
      <c r="AE32" s="117" t="str">
        <f>G23</f>
        <v>B5</v>
      </c>
      <c r="AF32" s="117">
        <f>IF(SUMPRODUCT((Ergebniseingabe!$K$26:$K$55=AD32)*(Ergebniseingabe!$AG$26:$AG$55=AE32)*(ISNUMBER(Ergebniseingabe!$BE$26:$BE$55)))=1,SUMPRODUCT((Ergebniseingabe!$K$26:$K$55=AD32)*(Ergebniseingabe!$AG$26:$AG$55=AE32)*(Ergebniseingabe!$BB$26:$BB$55))&amp;":"&amp;SUMPRODUCT((Ergebniseingabe!$K$26:$K$55=AD32)*(Ergebniseingabe!$AG$26:$AG$55=AE32)*(Ergebniseingabe!$BE$26:$BE$55)),"")</f>
      </c>
      <c r="AG32" s="117">
        <f>IF(SUMPRODUCT((Ergebniseingabe!$AG$26:$AG$55=AD32)*(Ergebniseingabe!$K$26:$K$55=AE32)*(ISNUMBER(Ergebniseingabe!$BE$26:$BE$55)))=1,SUMPRODUCT((Ergebniseingabe!$AG$26:$AG$55=AD32)*(Ergebniseingabe!$K$26:$K$55=AE32)*(Ergebniseingabe!$BE$26:$BE$55))&amp;":"&amp;SUMPRODUCT((Ergebniseingabe!$AG$26:$AG$55=AD32)*(Ergebniseingabe!$K$26:$K$55=AE32)*(Ergebniseingabe!$BB$26:$BB$55)),"")</f>
      </c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</row>
    <row r="33" spans="3:61" s="117" customFormat="1" ht="12.75">
      <c r="C33" s="117">
        <v>1</v>
      </c>
      <c r="D33" s="102">
        <f>RANK(E33,$E$33:$E$37,1)</f>
        <v>1</v>
      </c>
      <c r="E33" s="102">
        <f>F33+ROW()/1000</f>
        <v>1.033</v>
      </c>
      <c r="F33" s="102">
        <f>RANK(L33,$L$33:$L$37)</f>
        <v>1</v>
      </c>
      <c r="G33" s="144" t="str">
        <f>VLOOKUP(C33,Ergebniseingabe!$AV$16:$BQ$20,2,0)</f>
        <v>C1</v>
      </c>
      <c r="H33" s="145">
        <f>SUMPRODUCT((G33=Ergebniseingabe!$K$26:$AE$55)*(Ergebniseingabe!$BB$26:$BB$55))+SUMPRODUCT((G33=Ergebniseingabe!$AG$26:$BA$55)*(Ergebniseingabe!$BE$26:$BE$55))</f>
        <v>0</v>
      </c>
      <c r="I33" s="145">
        <f>SUMPRODUCT((G33=Ergebniseingabe!$K$26:$AE$55)*(Ergebniseingabe!$BE$26:$BE$55))+SUMPRODUCT((G33=Ergebniseingabe!$AG$26:$BA$55)*(Ergebniseingabe!$BB$26:$BB$55))</f>
        <v>0</v>
      </c>
      <c r="J33" s="145">
        <f>(SUMPRODUCT((G33=Ergebniseingabe!$K$26:$AE$55)*((Ergebniseingabe!$BB$26:$BB$55)&gt;(Ergebniseingabe!$BE$26:$BE$55)))+SUMPRODUCT((G33=Ergebniseingabe!$AG$26:$BA$55)*((Ergebniseingabe!$BE$26:$BE$55)&gt;(Ergebniseingabe!$BB$26:$BB$55))))*3+SUMPRODUCT(((G33=Ergebniseingabe!$K$26:$AE$55)+(G33=Ergebniseingabe!$AG$26:$BA$55))*((Ergebniseingabe!$BE$26:$BE$55)=(Ergebniseingabe!$BB$26:$BB$55))*NOT(ISBLANK(Ergebniseingabe!$BB$26:$BB$55)))</f>
        <v>0</v>
      </c>
      <c r="K33" s="146">
        <f>H33-I33</f>
        <v>0</v>
      </c>
      <c r="L33" s="145">
        <f>J33*100000+K33*1000+H33</f>
        <v>0</v>
      </c>
      <c r="M33" s="145">
        <f>SUMPRODUCT((Ergebniseingabe!$K$26:$AE$55=G33)*(Ergebniseingabe!$BB$26:$BB$55&lt;&gt;""))+SUMPRODUCT((Ergebniseingabe!$AG$26:$BA$55=G33)*(Ergebniseingabe!$BE$26:$BE$55&lt;&gt;""))</f>
        <v>0</v>
      </c>
      <c r="N33" s="145">
        <f>SUMPRODUCT((Ergebniseingabe!$K$26:$AE$55=G33)*(Ergebniseingabe!$BB$26:$BB$55&gt;Ergebniseingabe!$BE$26:$BE$55))+SUMPRODUCT((Ergebniseingabe!$AG$26:$BA$55=G33)*(Ergebniseingabe!$BB$26:$BB$55&lt;Ergebniseingabe!$BE$26:$BE$55))</f>
        <v>0</v>
      </c>
      <c r="O33" s="145">
        <f>SUMPRODUCT((Ergebniseingabe!$K$26:$BA$55=G33)*(Ergebniseingabe!$BB$26:$BB$55=Ergebniseingabe!$BE$26:$BE$55)*(Ergebniseingabe!$BB$26:$BB$55&lt;&gt;"")*(Ergebniseingabe!$BE$26:$BE$55&lt;&gt;""))</f>
        <v>0</v>
      </c>
      <c r="P33" s="145">
        <f>SUMPRODUCT((Ergebniseingabe!$K$26:$AE$55=G33)*(Ergebniseingabe!$BB$26:$BB$55&lt;Ergebniseingabe!$BE$26:$BE$55))+SUMPRODUCT((Ergebniseingabe!$AG$26:$BA$55=G33)*(Ergebniseingabe!$BB$26:$BB$55&gt;Ergebniseingabe!$BE$26:$BE$55))</f>
        <v>0</v>
      </c>
      <c r="AB33" s="117">
        <v>10</v>
      </c>
      <c r="AC33" s="117" t="str">
        <f t="shared" si="0"/>
        <v>B4B5</v>
      </c>
      <c r="AD33" s="117" t="str">
        <f>G22</f>
        <v>B4</v>
      </c>
      <c r="AE33" s="117" t="str">
        <f>G23</f>
        <v>B5</v>
      </c>
      <c r="AF33" s="117">
        <f>IF(SUMPRODUCT((Ergebniseingabe!$K$26:$K$55=AD33)*(Ergebniseingabe!$AG$26:$AG$55=AE33)*(ISNUMBER(Ergebniseingabe!$BE$26:$BE$55)))=1,SUMPRODUCT((Ergebniseingabe!$K$26:$K$55=AD33)*(Ergebniseingabe!$AG$26:$AG$55=AE33)*(Ergebniseingabe!$BB$26:$BB$55))&amp;":"&amp;SUMPRODUCT((Ergebniseingabe!$K$26:$K$55=AD33)*(Ergebniseingabe!$AG$26:$AG$55=AE33)*(Ergebniseingabe!$BE$26:$BE$55)),"")</f>
      </c>
      <c r="AG33" s="117">
        <f>IF(SUMPRODUCT((Ergebniseingabe!$AG$26:$AG$55=AD33)*(Ergebniseingabe!$K$26:$K$55=AE33)*(ISNUMBER(Ergebniseingabe!$BE$26:$BE$55)))=1,SUMPRODUCT((Ergebniseingabe!$AG$26:$AG$55=AD33)*(Ergebniseingabe!$K$26:$K$55=AE33)*(Ergebniseingabe!$BE$26:$BE$55))&amp;":"&amp;SUMPRODUCT((Ergebniseingabe!$AG$26:$AG$55=AD33)*(Ergebniseingabe!$K$26:$K$55=AE33)*(Ergebniseingabe!$BB$26:$BB$55)),"")</f>
      </c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</row>
    <row r="34" spans="3:61" s="117" customFormat="1" ht="12.75">
      <c r="C34" s="117">
        <v>2</v>
      </c>
      <c r="D34" s="102">
        <f>RANK(E34,$E$33:$E$37,1)</f>
        <v>2</v>
      </c>
      <c r="E34" s="102">
        <f>F34+ROW()/1000</f>
        <v>1.034</v>
      </c>
      <c r="F34" s="102">
        <f>RANK(L34,$L$33:$L$37)</f>
        <v>1</v>
      </c>
      <c r="G34" s="144" t="str">
        <f>VLOOKUP(C34,Ergebniseingabe!$AV$16:$BQ$20,2,0)</f>
        <v>C2</v>
      </c>
      <c r="H34" s="145">
        <f>SUMPRODUCT((G34=Ergebniseingabe!$K$26:$AE$55)*(Ergebniseingabe!$BB$26:$BB$55))+SUMPRODUCT((G34=Ergebniseingabe!$AG$26:$BA$55)*(Ergebniseingabe!$BE$26:$BE$55))</f>
        <v>0</v>
      </c>
      <c r="I34" s="145">
        <f>SUMPRODUCT((G34=Ergebniseingabe!$K$26:$AE$55)*(Ergebniseingabe!$BE$26:$BE$55))+SUMPRODUCT((G34=Ergebniseingabe!$AG$26:$BA$55)*(Ergebniseingabe!$BB$26:$BB$55))</f>
        <v>0</v>
      </c>
      <c r="J34" s="145">
        <f>(SUMPRODUCT((G34=Ergebniseingabe!$K$26:$AE$55)*((Ergebniseingabe!$BB$26:$BB$55)&gt;(Ergebniseingabe!$BE$26:$BE$55)))+SUMPRODUCT((G34=Ergebniseingabe!$AG$26:$BA$55)*((Ergebniseingabe!$BE$26:$BE$55)&gt;(Ergebniseingabe!$BB$26:$BB$55))))*3+SUMPRODUCT(((G34=Ergebniseingabe!$K$26:$AE$55)+(G34=Ergebniseingabe!$AG$26:$BA$55))*((Ergebniseingabe!$BE$26:$BE$55)=(Ergebniseingabe!$BB$26:$BB$55))*NOT(ISBLANK(Ergebniseingabe!$BB$26:$BB$55)))</f>
        <v>0</v>
      </c>
      <c r="K34" s="146">
        <f>H34-I34</f>
        <v>0</v>
      </c>
      <c r="L34" s="145">
        <f>J34*100000+K34*1000+H34</f>
        <v>0</v>
      </c>
      <c r="M34" s="145">
        <f>SUMPRODUCT((Ergebniseingabe!$K$26:$AE$55=G34)*(Ergebniseingabe!$BB$26:$BB$55&lt;&gt;""))+SUMPRODUCT((Ergebniseingabe!$AG$26:$BA$55=G34)*(Ergebniseingabe!$BE$26:$BE$55&lt;&gt;""))</f>
        <v>0</v>
      </c>
      <c r="N34" s="145">
        <f>SUMPRODUCT((Ergebniseingabe!$K$26:$AE$55=G34)*(Ergebniseingabe!$BB$26:$BB$55&gt;Ergebniseingabe!$BE$26:$BE$55))+SUMPRODUCT((Ergebniseingabe!$AG$26:$BA$55=G34)*(Ergebniseingabe!$BB$26:$BB$55&lt;Ergebniseingabe!$BE$26:$BE$55))</f>
        <v>0</v>
      </c>
      <c r="O34" s="145">
        <f>SUMPRODUCT((Ergebniseingabe!$K$26:$BA$55=G34)*(Ergebniseingabe!$BB$26:$BB$55=Ergebniseingabe!$BE$26:$BE$55)*(Ergebniseingabe!$BB$26:$BB$55&lt;&gt;"")*(Ergebniseingabe!$BE$26:$BE$55&lt;&gt;""))</f>
        <v>0</v>
      </c>
      <c r="P34" s="145">
        <f>SUMPRODUCT((Ergebniseingabe!$K$26:$AE$55=G34)*(Ergebniseingabe!$BB$26:$BB$55&lt;Ergebniseingabe!$BE$26:$BE$55))+SUMPRODUCT((Ergebniseingabe!$AG$26:$BA$55=G34)*(Ergebniseingabe!$BB$26:$BB$55&gt;Ergebniseingabe!$BE$26:$BE$55))</f>
        <v>0</v>
      </c>
      <c r="AB34" s="117">
        <v>1</v>
      </c>
      <c r="AC34" s="117" t="str">
        <f t="shared" si="0"/>
        <v>B2B1</v>
      </c>
      <c r="AD34" s="117" t="str">
        <f aca="true" t="shared" si="3" ref="AD34:AD43">AE24</f>
        <v>B2</v>
      </c>
      <c r="AE34" s="117" t="str">
        <f aca="true" t="shared" si="4" ref="AE34:AE43">AD24</f>
        <v>B1</v>
      </c>
      <c r="AF34" s="117">
        <f>IF(SUMPRODUCT((Ergebniseingabe!$K$26:$K$55=AD34)*(Ergebniseingabe!$AG$26:$AG$55=AE34)*(ISNUMBER(Ergebniseingabe!$BE$26:$BE$55)))=1,SUMPRODUCT((Ergebniseingabe!$K$26:$K$55=AD34)*(Ergebniseingabe!$AG$26:$AG$55=AE34)*(Ergebniseingabe!$BB$26:$BB$55))&amp;":"&amp;SUMPRODUCT((Ergebniseingabe!$K$26:$K$55=AD34)*(Ergebniseingabe!$AG$26:$AG$55=AE34)*(Ergebniseingabe!$BE$26:$BE$55)),"")</f>
      </c>
      <c r="AG34" s="117">
        <f>IF(SUMPRODUCT((Ergebniseingabe!$AG$26:$AG$55=AD34)*(Ergebniseingabe!$K$26:$K$55=AE34)*(ISNUMBER(Ergebniseingabe!$BE$26:$BE$55)))=1,SUMPRODUCT((Ergebniseingabe!$AG$26:$AG$55=AD34)*(Ergebniseingabe!$K$26:$K$55=AE34)*(Ergebniseingabe!$BE$26:$BE$55))&amp;":"&amp;SUMPRODUCT((Ergebniseingabe!$AG$26:$AG$55=AD34)*(Ergebniseingabe!$K$26:$K$55=AE34)*(Ergebniseingabe!$BB$26:$BB$55)),"")</f>
      </c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</row>
    <row r="35" spans="3:61" s="117" customFormat="1" ht="12.75">
      <c r="C35" s="117">
        <v>3</v>
      </c>
      <c r="D35" s="102">
        <f>RANK(E35,$E$33:$E$37,1)</f>
        <v>3</v>
      </c>
      <c r="E35" s="102">
        <f>F35+ROW()/1000</f>
        <v>1.035</v>
      </c>
      <c r="F35" s="102">
        <f>RANK(L35,$L$33:$L$37)</f>
        <v>1</v>
      </c>
      <c r="G35" s="144" t="str">
        <f>VLOOKUP(C35,Ergebniseingabe!$AV$16:$BQ$20,2,0)</f>
        <v>C3</v>
      </c>
      <c r="H35" s="145">
        <f>SUMPRODUCT((G35=Ergebniseingabe!$K$26:$AE$55)*(Ergebniseingabe!$BB$26:$BB$55))+SUMPRODUCT((G35=Ergebniseingabe!$AG$26:$BA$55)*(Ergebniseingabe!$BE$26:$BE$55))</f>
        <v>0</v>
      </c>
      <c r="I35" s="145">
        <f>SUMPRODUCT((G35=Ergebniseingabe!$K$26:$AE$55)*(Ergebniseingabe!$BE$26:$BE$55))+SUMPRODUCT((G35=Ergebniseingabe!$AG$26:$BA$55)*(Ergebniseingabe!$BB$26:$BB$55))</f>
        <v>0</v>
      </c>
      <c r="J35" s="145">
        <f>(SUMPRODUCT((G35=Ergebniseingabe!$K$26:$AE$55)*((Ergebniseingabe!$BB$26:$BB$55)&gt;(Ergebniseingabe!$BE$26:$BE$55)))+SUMPRODUCT((G35=Ergebniseingabe!$AG$26:$BA$55)*((Ergebniseingabe!$BE$26:$BE$55)&gt;(Ergebniseingabe!$BB$26:$BB$55))))*3+SUMPRODUCT(((G35=Ergebniseingabe!$K$26:$AE$55)+(G35=Ergebniseingabe!$AG$26:$BA$55))*((Ergebniseingabe!$BE$26:$BE$55)=(Ergebniseingabe!$BB$26:$BB$55))*NOT(ISBLANK(Ergebniseingabe!$BB$26:$BB$55)))</f>
        <v>0</v>
      </c>
      <c r="K35" s="146">
        <f>H35-I35</f>
        <v>0</v>
      </c>
      <c r="L35" s="145">
        <f>J35*100000+K35*1000+H35</f>
        <v>0</v>
      </c>
      <c r="M35" s="145">
        <f>SUMPRODUCT((Ergebniseingabe!$K$26:$AE$55=G35)*(Ergebniseingabe!$BB$26:$BB$55&lt;&gt;""))+SUMPRODUCT((Ergebniseingabe!$AG$26:$BA$55=G35)*(Ergebniseingabe!$BE$26:$BE$55&lt;&gt;""))</f>
        <v>0</v>
      </c>
      <c r="N35" s="145">
        <f>SUMPRODUCT((Ergebniseingabe!$K$26:$AE$55=G35)*(Ergebniseingabe!$BB$26:$BB$55&gt;Ergebniseingabe!$BE$26:$BE$55))+SUMPRODUCT((Ergebniseingabe!$AG$26:$BA$55=G35)*(Ergebniseingabe!$BB$26:$BB$55&lt;Ergebniseingabe!$BE$26:$BE$55))</f>
        <v>0</v>
      </c>
      <c r="O35" s="145">
        <f>SUMPRODUCT((Ergebniseingabe!$K$26:$BA$55=G35)*(Ergebniseingabe!$BB$26:$BB$55=Ergebniseingabe!$BE$26:$BE$55)*(Ergebniseingabe!$BB$26:$BB$55&lt;&gt;"")*(Ergebniseingabe!$BE$26:$BE$55&lt;&gt;""))</f>
        <v>0</v>
      </c>
      <c r="P35" s="145">
        <f>SUMPRODUCT((Ergebniseingabe!$K$26:$AE$55=G35)*(Ergebniseingabe!$BB$26:$BB$55&lt;Ergebniseingabe!$BE$26:$BE$55))+SUMPRODUCT((Ergebniseingabe!$AG$26:$BA$55=G35)*(Ergebniseingabe!$BB$26:$BB$55&gt;Ergebniseingabe!$BE$26:$BE$55))</f>
        <v>0</v>
      </c>
      <c r="AB35" s="117">
        <v>2</v>
      </c>
      <c r="AC35" s="117" t="str">
        <f t="shared" si="0"/>
        <v>B3B1</v>
      </c>
      <c r="AD35" s="117" t="str">
        <f t="shared" si="3"/>
        <v>B3</v>
      </c>
      <c r="AE35" s="117" t="str">
        <f t="shared" si="4"/>
        <v>B1</v>
      </c>
      <c r="AF35" s="117">
        <f>IF(SUMPRODUCT((Ergebniseingabe!$K$26:$K$55=AD35)*(Ergebniseingabe!$AG$26:$AG$55=AE35)*(ISNUMBER(Ergebniseingabe!$BE$26:$BE$55)))=1,SUMPRODUCT((Ergebniseingabe!$K$26:$K$55=AD35)*(Ergebniseingabe!$AG$26:$AG$55=AE35)*(Ergebniseingabe!$BB$26:$BB$55))&amp;":"&amp;SUMPRODUCT((Ergebniseingabe!$K$26:$K$55=AD35)*(Ergebniseingabe!$AG$26:$AG$55=AE35)*(Ergebniseingabe!$BE$26:$BE$55)),"")</f>
      </c>
      <c r="AG35" s="117">
        <f>IF(SUMPRODUCT((Ergebniseingabe!$AG$26:$AG$55=AD35)*(Ergebniseingabe!$K$26:$K$55=AE35)*(ISNUMBER(Ergebniseingabe!$BE$26:$BE$55)))=1,SUMPRODUCT((Ergebniseingabe!$AG$26:$AG$55=AD35)*(Ergebniseingabe!$K$26:$K$55=AE35)*(Ergebniseingabe!$BE$26:$BE$55))&amp;":"&amp;SUMPRODUCT((Ergebniseingabe!$AG$26:$AG$55=AD35)*(Ergebniseingabe!$K$26:$K$55=AE35)*(Ergebniseingabe!$BB$26:$BB$55)),"")</f>
      </c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</row>
    <row r="36" spans="3:61" s="117" customFormat="1" ht="12.75">
      <c r="C36" s="117">
        <v>4</v>
      </c>
      <c r="D36" s="102">
        <f>RANK(E36,$E$33:$E$37,1)</f>
        <v>4</v>
      </c>
      <c r="E36" s="102">
        <f>F36+ROW()/1000</f>
        <v>1.036</v>
      </c>
      <c r="F36" s="102">
        <f>RANK(L36,$L$33:$L$37)</f>
        <v>1</v>
      </c>
      <c r="G36" s="144" t="str">
        <f>VLOOKUP(C36,Ergebniseingabe!$AV$16:$BQ$20,2,0)</f>
        <v>C4</v>
      </c>
      <c r="H36" s="145">
        <f>SUMPRODUCT((G36=Ergebniseingabe!$K$26:$AE$55)*(Ergebniseingabe!$BB$26:$BB$55))+SUMPRODUCT((G36=Ergebniseingabe!$AG$26:$BA$55)*(Ergebniseingabe!$BE$26:$BE$55))</f>
        <v>0</v>
      </c>
      <c r="I36" s="145">
        <f>SUMPRODUCT((G36=Ergebniseingabe!$K$26:$AE$55)*(Ergebniseingabe!$BE$26:$BE$55))+SUMPRODUCT((G36=Ergebniseingabe!$AG$26:$BA$55)*(Ergebniseingabe!$BB$26:$BB$55))</f>
        <v>0</v>
      </c>
      <c r="J36" s="145">
        <f>(SUMPRODUCT((G36=Ergebniseingabe!$K$26:$AE$55)*((Ergebniseingabe!$BB$26:$BB$55)&gt;(Ergebniseingabe!$BE$26:$BE$55)))+SUMPRODUCT((G36=Ergebniseingabe!$AG$26:$BA$55)*((Ergebniseingabe!$BE$26:$BE$55)&gt;(Ergebniseingabe!$BB$26:$BB$55))))*3+SUMPRODUCT(((G36=Ergebniseingabe!$K$26:$AE$55)+(G36=Ergebniseingabe!$AG$26:$BA$55))*((Ergebniseingabe!$BE$26:$BE$55)=(Ergebniseingabe!$BB$26:$BB$55))*NOT(ISBLANK(Ergebniseingabe!$BB$26:$BB$55)))</f>
        <v>0</v>
      </c>
      <c r="K36" s="146">
        <f>H36-I36</f>
        <v>0</v>
      </c>
      <c r="L36" s="145">
        <f>J36*100000+K36*1000+H36</f>
        <v>0</v>
      </c>
      <c r="M36" s="145">
        <f>SUMPRODUCT((Ergebniseingabe!$K$26:$AE$55=G36)*(Ergebniseingabe!$BB$26:$BB$55&lt;&gt;""))+SUMPRODUCT((Ergebniseingabe!$AG$26:$BA$55=G36)*(Ergebniseingabe!$BE$26:$BE$55&lt;&gt;""))</f>
        <v>0</v>
      </c>
      <c r="N36" s="145">
        <f>SUMPRODUCT((Ergebniseingabe!$K$26:$AE$55=G36)*(Ergebniseingabe!$BB$26:$BB$55&gt;Ergebniseingabe!$BE$26:$BE$55))+SUMPRODUCT((Ergebniseingabe!$AG$26:$BA$55=G36)*(Ergebniseingabe!$BB$26:$BB$55&lt;Ergebniseingabe!$BE$26:$BE$55))</f>
        <v>0</v>
      </c>
      <c r="O36" s="145">
        <f>SUMPRODUCT((Ergebniseingabe!$K$26:$BA$55=G36)*(Ergebniseingabe!$BB$26:$BB$55=Ergebniseingabe!$BE$26:$BE$55)*(Ergebniseingabe!$BB$26:$BB$55&lt;&gt;"")*(Ergebniseingabe!$BE$26:$BE$55&lt;&gt;""))</f>
        <v>0</v>
      </c>
      <c r="P36" s="145">
        <f>SUMPRODUCT((Ergebniseingabe!$K$26:$AE$55=G36)*(Ergebniseingabe!$BB$26:$BB$55&lt;Ergebniseingabe!$BE$26:$BE$55))+SUMPRODUCT((Ergebniseingabe!$AG$26:$BA$55=G36)*(Ergebniseingabe!$BB$26:$BB$55&gt;Ergebniseingabe!$BE$26:$BE$55))</f>
        <v>0</v>
      </c>
      <c r="AB36" s="117">
        <v>3</v>
      </c>
      <c r="AC36" s="117" t="str">
        <f aca="true" t="shared" si="5" ref="AC36:AC63">AD36&amp;AE36</f>
        <v>B4B1</v>
      </c>
      <c r="AD36" s="117" t="str">
        <f t="shared" si="3"/>
        <v>B4</v>
      </c>
      <c r="AE36" s="117" t="str">
        <f t="shared" si="4"/>
        <v>B1</v>
      </c>
      <c r="AF36" s="117">
        <f>IF(SUMPRODUCT((Ergebniseingabe!$K$26:$K$55=AD36)*(Ergebniseingabe!$AG$26:$AG$55=AE36)*(ISNUMBER(Ergebniseingabe!$BE$26:$BE$55)))=1,SUMPRODUCT((Ergebniseingabe!$K$26:$K$55=AD36)*(Ergebniseingabe!$AG$26:$AG$55=AE36)*(Ergebniseingabe!$BB$26:$BB$55))&amp;":"&amp;SUMPRODUCT((Ergebniseingabe!$K$26:$K$55=AD36)*(Ergebniseingabe!$AG$26:$AG$55=AE36)*(Ergebniseingabe!$BE$26:$BE$55)),"")</f>
      </c>
      <c r="AG36" s="117">
        <f>IF(SUMPRODUCT((Ergebniseingabe!$AG$26:$AG$55=AD36)*(Ergebniseingabe!$K$26:$K$55=AE36)*(ISNUMBER(Ergebniseingabe!$BE$26:$BE$55)))=1,SUMPRODUCT((Ergebniseingabe!$AG$26:$AG$55=AD36)*(Ergebniseingabe!$K$26:$K$55=AE36)*(Ergebniseingabe!$BE$26:$BE$55))&amp;":"&amp;SUMPRODUCT((Ergebniseingabe!$AG$26:$AG$55=AD36)*(Ergebniseingabe!$K$26:$K$55=AE36)*(Ergebniseingabe!$BB$26:$BB$55)),"")</f>
      </c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</row>
    <row r="37" spans="3:61" s="117" customFormat="1" ht="12.75">
      <c r="C37" s="117">
        <v>5</v>
      </c>
      <c r="D37" s="102">
        <f>RANK(E37,$E$33:$E$37,1)</f>
        <v>5</v>
      </c>
      <c r="E37" s="102">
        <f>F37+ROW()/1000</f>
        <v>1.037</v>
      </c>
      <c r="F37" s="102">
        <f>RANK(L37,$L$33:$L$37)</f>
        <v>1</v>
      </c>
      <c r="G37" s="144" t="str">
        <f>VLOOKUP(C37,Ergebniseingabe!$AV$16:$BQ$20,2,0)</f>
        <v>C5</v>
      </c>
      <c r="H37" s="145">
        <f>SUMPRODUCT((G37=Ergebniseingabe!$K$26:$AE$55)*(Ergebniseingabe!$BB$26:$BB$55))+SUMPRODUCT((G37=Ergebniseingabe!$AG$26:$BA$55)*(Ergebniseingabe!$BE$26:$BE$55))</f>
        <v>0</v>
      </c>
      <c r="I37" s="145">
        <f>SUMPRODUCT((G37=Ergebniseingabe!$K$26:$AE$55)*(Ergebniseingabe!$BE$26:$BE$55))+SUMPRODUCT((G37=Ergebniseingabe!$AG$26:$BA$55)*(Ergebniseingabe!$BB$26:$BB$55))</f>
        <v>0</v>
      </c>
      <c r="J37" s="145">
        <f>(SUMPRODUCT((G37=Ergebniseingabe!$K$26:$AE$55)*((Ergebniseingabe!$BB$26:$BB$55)&gt;(Ergebniseingabe!$BE$26:$BE$55)))+SUMPRODUCT((G37=Ergebniseingabe!$AG$26:$BA$55)*((Ergebniseingabe!$BE$26:$BE$55)&gt;(Ergebniseingabe!$BB$26:$BB$55))))*3+SUMPRODUCT(((G37=Ergebniseingabe!$K$26:$AE$55)+(G37=Ergebniseingabe!$AG$26:$BA$55))*((Ergebniseingabe!$BE$26:$BE$55)=(Ergebniseingabe!$BB$26:$BB$55))*NOT(ISBLANK(Ergebniseingabe!$BB$26:$BB$55)))</f>
        <v>0</v>
      </c>
      <c r="K37" s="146">
        <f>H37-I37</f>
        <v>0</v>
      </c>
      <c r="L37" s="145">
        <f>J37*100000+K37*1000+H37</f>
        <v>0</v>
      </c>
      <c r="M37" s="145">
        <f>SUMPRODUCT((Ergebniseingabe!$K$26:$AE$55=G37)*(Ergebniseingabe!$BB$26:$BB$55&lt;&gt;""))+SUMPRODUCT((Ergebniseingabe!$AG$26:$BA$55=G37)*(Ergebniseingabe!$BE$26:$BE$55&lt;&gt;""))</f>
        <v>0</v>
      </c>
      <c r="N37" s="145">
        <f>SUMPRODUCT((Ergebniseingabe!$K$26:$AE$55=G37)*(Ergebniseingabe!$BB$26:$BB$55&gt;Ergebniseingabe!$BE$26:$BE$55))+SUMPRODUCT((Ergebniseingabe!$AG$26:$BA$55=G37)*(Ergebniseingabe!$BB$26:$BB$55&lt;Ergebniseingabe!$BE$26:$BE$55))</f>
        <v>0</v>
      </c>
      <c r="O37" s="145">
        <f>SUMPRODUCT((Ergebniseingabe!$K$26:$BA$55=G37)*(Ergebniseingabe!$BB$26:$BB$55=Ergebniseingabe!$BE$26:$BE$55)*(Ergebniseingabe!$BB$26:$BB$55&lt;&gt;"")*(Ergebniseingabe!$BE$26:$BE$55&lt;&gt;""))</f>
        <v>0</v>
      </c>
      <c r="P37" s="145">
        <f>SUMPRODUCT((Ergebniseingabe!$K$26:$AE$55=G37)*(Ergebniseingabe!$BB$26:$BB$55&lt;Ergebniseingabe!$BE$26:$BE$55))+SUMPRODUCT((Ergebniseingabe!$AG$26:$BA$55=G37)*(Ergebniseingabe!$BB$26:$BB$55&gt;Ergebniseingabe!$BE$26:$BE$55))</f>
        <v>0</v>
      </c>
      <c r="AB37" s="117">
        <v>4</v>
      </c>
      <c r="AC37" s="117" t="str">
        <f t="shared" si="5"/>
        <v>B5B1</v>
      </c>
      <c r="AD37" s="117" t="str">
        <f t="shared" si="3"/>
        <v>B5</v>
      </c>
      <c r="AE37" s="117" t="str">
        <f t="shared" si="4"/>
        <v>B1</v>
      </c>
      <c r="AF37" s="117">
        <f>IF(SUMPRODUCT((Ergebniseingabe!$K$26:$K$55=AD37)*(Ergebniseingabe!$AG$26:$AG$55=AE37)*(ISNUMBER(Ergebniseingabe!$BE$26:$BE$55)))=1,SUMPRODUCT((Ergebniseingabe!$K$26:$K$55=AD37)*(Ergebniseingabe!$AG$26:$AG$55=AE37)*(Ergebniseingabe!$BB$26:$BB$55))&amp;":"&amp;SUMPRODUCT((Ergebniseingabe!$K$26:$K$55=AD37)*(Ergebniseingabe!$AG$26:$AG$55=AE37)*(Ergebniseingabe!$BE$26:$BE$55)),"")</f>
      </c>
      <c r="AG37" s="117">
        <f>IF(SUMPRODUCT((Ergebniseingabe!$AG$26:$AG$55=AD37)*(Ergebniseingabe!$K$26:$K$55=AE37)*(ISNUMBER(Ergebniseingabe!$BE$26:$BE$55)))=1,SUMPRODUCT((Ergebniseingabe!$AG$26:$AG$55=AD37)*(Ergebniseingabe!$K$26:$K$55=AE37)*(Ergebniseingabe!$BE$26:$BE$55))&amp;":"&amp;SUMPRODUCT((Ergebniseingabe!$AG$26:$AG$55=AD37)*(Ergebniseingabe!$K$26:$K$55=AE37)*(Ergebniseingabe!$BB$26:$BB$55)),"")</f>
      </c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</row>
    <row r="38" spans="3:61" s="117" customFormat="1" ht="12.75">
      <c r="C38" s="117">
        <f>SUM(COUNT(C33:C37)*(COUNT(C33:C37)-1))</f>
        <v>20</v>
      </c>
      <c r="D38" s="144"/>
      <c r="E38" s="144"/>
      <c r="F38" s="102">
        <f>COUNTIF($F$33:$F$37,1)</f>
        <v>5</v>
      </c>
      <c r="G38" s="144"/>
      <c r="H38" s="144"/>
      <c r="I38" s="144"/>
      <c r="J38" s="144"/>
      <c r="K38" s="144"/>
      <c r="L38" s="144"/>
      <c r="M38" s="144">
        <f>SUM($M$33:$M$37)</f>
        <v>0</v>
      </c>
      <c r="AB38" s="117">
        <v>5</v>
      </c>
      <c r="AC38" s="117" t="str">
        <f t="shared" si="5"/>
        <v>B3B2</v>
      </c>
      <c r="AD38" s="117" t="str">
        <f t="shared" si="3"/>
        <v>B3</v>
      </c>
      <c r="AE38" s="117" t="str">
        <f t="shared" si="4"/>
        <v>B2</v>
      </c>
      <c r="AF38" s="117">
        <f>IF(SUMPRODUCT((Ergebniseingabe!$K$26:$K$55=AD38)*(Ergebniseingabe!$AG$26:$AG$55=AE38)*(ISNUMBER(Ergebniseingabe!$BE$26:$BE$55)))=1,SUMPRODUCT((Ergebniseingabe!$K$26:$K$55=AD38)*(Ergebniseingabe!$AG$26:$AG$55=AE38)*(Ergebniseingabe!$BB$26:$BB$55))&amp;":"&amp;SUMPRODUCT((Ergebniseingabe!$K$26:$K$55=AD38)*(Ergebniseingabe!$AG$26:$AG$55=AE38)*(Ergebniseingabe!$BE$26:$BE$55)),"")</f>
      </c>
      <c r="AG38" s="117">
        <f>IF(SUMPRODUCT((Ergebniseingabe!$AG$26:$AG$55=AD38)*(Ergebniseingabe!$K$26:$K$55=AE38)*(ISNUMBER(Ergebniseingabe!$BE$26:$BE$55)))=1,SUMPRODUCT((Ergebniseingabe!$AG$26:$AG$55=AD38)*(Ergebniseingabe!$K$26:$K$55=AE38)*(Ergebniseingabe!$BE$26:$BE$55))&amp;":"&amp;SUMPRODUCT((Ergebniseingabe!$AG$26:$AG$55=AD38)*(Ergebniseingabe!$K$26:$K$55=AE38)*(Ergebniseingabe!$BB$26:$BB$55)),"")</f>
      </c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</row>
    <row r="39" spans="3:61" s="117" customFormat="1" ht="12.75">
      <c r="C39" s="99"/>
      <c r="D39" s="99"/>
      <c r="E39" s="99"/>
      <c r="F39" s="102">
        <f>COUNTIF($F$33:$F$37,2)</f>
        <v>0</v>
      </c>
      <c r="G39" s="99"/>
      <c r="H39" s="99"/>
      <c r="I39" s="99"/>
      <c r="J39" s="99"/>
      <c r="K39" s="99"/>
      <c r="L39" s="140"/>
      <c r="M39" s="140"/>
      <c r="AB39" s="117">
        <v>6</v>
      </c>
      <c r="AC39" s="117" t="str">
        <f t="shared" si="5"/>
        <v>B4B2</v>
      </c>
      <c r="AD39" s="117" t="str">
        <f t="shared" si="3"/>
        <v>B4</v>
      </c>
      <c r="AE39" s="117" t="str">
        <f t="shared" si="4"/>
        <v>B2</v>
      </c>
      <c r="AF39" s="117">
        <f>IF(SUMPRODUCT((Ergebniseingabe!$K$26:$K$55=AD39)*(Ergebniseingabe!$AG$26:$AG$55=AE39)*(ISNUMBER(Ergebniseingabe!$BE$26:$BE$55)))=1,SUMPRODUCT((Ergebniseingabe!$K$26:$K$55=AD39)*(Ergebniseingabe!$AG$26:$AG$55=AE39)*(Ergebniseingabe!$BB$26:$BB$55))&amp;":"&amp;SUMPRODUCT((Ergebniseingabe!$K$26:$K$55=AD39)*(Ergebniseingabe!$AG$26:$AG$55=AE39)*(Ergebniseingabe!$BE$26:$BE$55)),"")</f>
      </c>
      <c r="AG39" s="117">
        <f>IF(SUMPRODUCT((Ergebniseingabe!$AG$26:$AG$55=AD39)*(Ergebniseingabe!$K$26:$K$55=AE39)*(ISNUMBER(Ergebniseingabe!$BE$26:$BE$55)))=1,SUMPRODUCT((Ergebniseingabe!$AG$26:$AG$55=AD39)*(Ergebniseingabe!$K$26:$K$55=AE39)*(Ergebniseingabe!$BE$26:$BE$55))&amp;":"&amp;SUMPRODUCT((Ergebniseingabe!$AG$26:$AG$55=AD39)*(Ergebniseingabe!$K$26:$K$55=AE39)*(Ergebniseingabe!$BB$26:$BB$55)),"")</f>
      </c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</row>
    <row r="40" spans="3:61" s="117" customFormat="1" ht="12.75">
      <c r="C40" s="99"/>
      <c r="D40" s="99"/>
      <c r="E40" s="99"/>
      <c r="F40" s="102">
        <f>COUNTIF($F$33:$F$37,3)</f>
        <v>0</v>
      </c>
      <c r="G40" s="99"/>
      <c r="H40" s="99"/>
      <c r="I40" s="99"/>
      <c r="J40" s="99"/>
      <c r="K40" s="99"/>
      <c r="L40" s="140"/>
      <c r="M40" s="140"/>
      <c r="AB40" s="117">
        <v>7</v>
      </c>
      <c r="AC40" s="117" t="str">
        <f t="shared" si="5"/>
        <v>B5B2</v>
      </c>
      <c r="AD40" s="117" t="str">
        <f t="shared" si="3"/>
        <v>B5</v>
      </c>
      <c r="AE40" s="117" t="str">
        <f t="shared" si="4"/>
        <v>B2</v>
      </c>
      <c r="AF40" s="117">
        <f>IF(SUMPRODUCT((Ergebniseingabe!$K$26:$K$55=AD40)*(Ergebniseingabe!$AG$26:$AG$55=AE40)*(ISNUMBER(Ergebniseingabe!$BE$26:$BE$55)))=1,SUMPRODUCT((Ergebniseingabe!$K$26:$K$55=AD40)*(Ergebniseingabe!$AG$26:$AG$55=AE40)*(Ergebniseingabe!$BB$26:$BB$55))&amp;":"&amp;SUMPRODUCT((Ergebniseingabe!$K$26:$K$55=AD40)*(Ergebniseingabe!$AG$26:$AG$55=AE40)*(Ergebniseingabe!$BE$26:$BE$55)),"")</f>
      </c>
      <c r="AG40" s="117">
        <f>IF(SUMPRODUCT((Ergebniseingabe!$AG$26:$AG$55=AD40)*(Ergebniseingabe!$K$26:$K$55=AE40)*(ISNUMBER(Ergebniseingabe!$BE$26:$BE$55)))=1,SUMPRODUCT((Ergebniseingabe!$AG$26:$AG$55=AD40)*(Ergebniseingabe!$K$26:$K$55=AE40)*(Ergebniseingabe!$BE$26:$BE$55))&amp;":"&amp;SUMPRODUCT((Ergebniseingabe!$AG$26:$AG$55=AD40)*(Ergebniseingabe!$K$26:$K$55=AE40)*(Ergebniseingabe!$BB$26:$BB$55)),"")</f>
      </c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</row>
    <row r="41" spans="3:61" s="117" customFormat="1" ht="12.75">
      <c r="C41" s="99"/>
      <c r="D41" s="99"/>
      <c r="E41" s="99"/>
      <c r="F41" s="102">
        <f>COUNTIF($F$33:$F$37,4)</f>
        <v>0</v>
      </c>
      <c r="G41" s="99"/>
      <c r="H41" s="99"/>
      <c r="I41" s="99"/>
      <c r="J41" s="99"/>
      <c r="K41" s="99"/>
      <c r="L41" s="140"/>
      <c r="M41" s="140"/>
      <c r="AB41" s="117">
        <v>8</v>
      </c>
      <c r="AC41" s="117" t="str">
        <f t="shared" si="5"/>
        <v>B4B3</v>
      </c>
      <c r="AD41" s="117" t="str">
        <f t="shared" si="3"/>
        <v>B4</v>
      </c>
      <c r="AE41" s="117" t="str">
        <f t="shared" si="4"/>
        <v>B3</v>
      </c>
      <c r="AF41" s="117">
        <f>IF(SUMPRODUCT((Ergebniseingabe!$K$26:$K$55=AD41)*(Ergebniseingabe!$AG$26:$AG$55=AE41)*(ISNUMBER(Ergebniseingabe!$BE$26:$BE$55)))=1,SUMPRODUCT((Ergebniseingabe!$K$26:$K$55=AD41)*(Ergebniseingabe!$AG$26:$AG$55=AE41)*(Ergebniseingabe!$BB$26:$BB$55))&amp;":"&amp;SUMPRODUCT((Ergebniseingabe!$K$26:$K$55=AD41)*(Ergebniseingabe!$AG$26:$AG$55=AE41)*(Ergebniseingabe!$BE$26:$BE$55)),"")</f>
      </c>
      <c r="AG41" s="117">
        <f>IF(SUMPRODUCT((Ergebniseingabe!$AG$26:$AG$55=AD41)*(Ergebniseingabe!$K$26:$K$55=AE41)*(ISNUMBER(Ergebniseingabe!$BE$26:$BE$55)))=1,SUMPRODUCT((Ergebniseingabe!$AG$26:$AG$55=AD41)*(Ergebniseingabe!$K$26:$K$55=AE41)*(Ergebniseingabe!$BE$26:$BE$55))&amp;":"&amp;SUMPRODUCT((Ergebniseingabe!$AG$26:$AG$55=AD41)*(Ergebniseingabe!$K$26:$K$55=AE41)*(Ergebniseingabe!$BB$26:$BB$55)),"")</f>
      </c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</row>
    <row r="42" spans="3:61" s="117" customFormat="1" ht="12.75">
      <c r="C42" s="99"/>
      <c r="D42" s="99"/>
      <c r="E42" s="99"/>
      <c r="F42" s="102"/>
      <c r="G42" s="99"/>
      <c r="H42" s="99"/>
      <c r="I42" s="99"/>
      <c r="J42" s="99"/>
      <c r="K42" s="99"/>
      <c r="L42" s="140"/>
      <c r="M42" s="140"/>
      <c r="AB42" s="117">
        <v>9</v>
      </c>
      <c r="AC42" s="117" t="str">
        <f t="shared" si="5"/>
        <v>B5B3</v>
      </c>
      <c r="AD42" s="117" t="str">
        <f t="shared" si="3"/>
        <v>B5</v>
      </c>
      <c r="AE42" s="117" t="str">
        <f t="shared" si="4"/>
        <v>B3</v>
      </c>
      <c r="AF42" s="117">
        <f>IF(SUMPRODUCT((Ergebniseingabe!$K$26:$K$55=AD42)*(Ergebniseingabe!$AG$26:$AG$55=AE42)*(ISNUMBER(Ergebniseingabe!$BE$26:$BE$55)))=1,SUMPRODUCT((Ergebniseingabe!$K$26:$K$55=AD42)*(Ergebniseingabe!$AG$26:$AG$55=AE42)*(Ergebniseingabe!$BB$26:$BB$55))&amp;":"&amp;SUMPRODUCT((Ergebniseingabe!$K$26:$K$55=AD42)*(Ergebniseingabe!$AG$26:$AG$55=AE42)*(Ergebniseingabe!$BE$26:$BE$55)),"")</f>
      </c>
      <c r="AG42" s="117">
        <f>IF(SUMPRODUCT((Ergebniseingabe!$AG$26:$AG$55=AD42)*(Ergebniseingabe!$K$26:$K$55=AE42)*(ISNUMBER(Ergebniseingabe!$BE$26:$BE$55)))=1,SUMPRODUCT((Ergebniseingabe!$AG$26:$AG$55=AD42)*(Ergebniseingabe!$K$26:$K$55=AE42)*(Ergebniseingabe!$BE$26:$BE$55))&amp;":"&amp;SUMPRODUCT((Ergebniseingabe!$AG$26:$AG$55=AD42)*(Ergebniseingabe!$K$26:$K$55=AE42)*(Ergebniseingabe!$BB$26:$BB$55)),"")</f>
      </c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</row>
    <row r="43" spans="3:61" s="117" customFormat="1" ht="12.75">
      <c r="C43" s="99"/>
      <c r="D43" s="99"/>
      <c r="E43" s="99"/>
      <c r="F43" s="102"/>
      <c r="G43" s="99"/>
      <c r="H43" s="99"/>
      <c r="I43" s="99"/>
      <c r="J43" s="99"/>
      <c r="K43" s="99"/>
      <c r="L43" s="140"/>
      <c r="M43" s="140"/>
      <c r="AB43" s="117">
        <v>10</v>
      </c>
      <c r="AC43" s="117" t="str">
        <f t="shared" si="5"/>
        <v>B5B4</v>
      </c>
      <c r="AD43" s="117" t="str">
        <f t="shared" si="3"/>
        <v>B5</v>
      </c>
      <c r="AE43" s="117" t="str">
        <f t="shared" si="4"/>
        <v>B4</v>
      </c>
      <c r="AF43" s="117">
        <f>IF(SUMPRODUCT((Ergebniseingabe!$K$26:$K$55=AD43)*(Ergebniseingabe!$AG$26:$AG$55=AE43)*(ISNUMBER(Ergebniseingabe!$BE$26:$BE$55)))=1,SUMPRODUCT((Ergebniseingabe!$K$26:$K$55=AD43)*(Ergebniseingabe!$AG$26:$AG$55=AE43)*(Ergebniseingabe!$BB$26:$BB$55))&amp;":"&amp;SUMPRODUCT((Ergebniseingabe!$K$26:$K$55=AD43)*(Ergebniseingabe!$AG$26:$AG$55=AE43)*(Ergebniseingabe!$BE$26:$BE$55)),"")</f>
      </c>
      <c r="AG43" s="117">
        <f>IF(SUMPRODUCT((Ergebniseingabe!$AG$26:$AG$55=AD43)*(Ergebniseingabe!$K$26:$K$55=AE43)*(ISNUMBER(Ergebniseingabe!$BE$26:$BE$55)))=1,SUMPRODUCT((Ergebniseingabe!$AG$26:$AG$55=AD43)*(Ergebniseingabe!$K$26:$K$55=AE43)*(Ergebniseingabe!$BE$26:$BE$55))&amp;":"&amp;SUMPRODUCT((Ergebniseingabe!$AG$26:$AG$55=AD43)*(Ergebniseingabe!$K$26:$K$55=AE43)*(Ergebniseingabe!$BB$26:$BB$55)),"")</f>
      </c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</row>
    <row r="44" spans="3:61" s="117" customFormat="1" ht="12.75">
      <c r="C44" s="139" t="s">
        <v>67</v>
      </c>
      <c r="D44" s="99"/>
      <c r="E44" s="149"/>
      <c r="F44" s="149"/>
      <c r="G44" s="149"/>
      <c r="H44" s="149"/>
      <c r="I44" s="99"/>
      <c r="AB44" s="117">
        <v>1</v>
      </c>
      <c r="AC44" s="117" t="str">
        <f t="shared" si="5"/>
        <v>C1C2</v>
      </c>
      <c r="AD44" s="117" t="str">
        <f>G33</f>
        <v>C1</v>
      </c>
      <c r="AE44" s="117" t="str">
        <f>G34</f>
        <v>C2</v>
      </c>
      <c r="AF44" s="117">
        <f>IF(SUMPRODUCT((Ergebniseingabe!$K$26:$K$55=AD44)*(Ergebniseingabe!$AG$26:$AG$55=AE44)*(ISNUMBER(Ergebniseingabe!$BE$26:$BE$55)))=1,SUMPRODUCT((Ergebniseingabe!$K$26:$K$55=AD44)*(Ergebniseingabe!$AG$26:$AG$55=AE44)*(Ergebniseingabe!$BB$26:$BB$55))&amp;":"&amp;SUMPRODUCT((Ergebniseingabe!$K$26:$K$55=AD44)*(Ergebniseingabe!$AG$26:$AG$55=AE44)*(Ergebniseingabe!$BE$26:$BE$55)),"")</f>
      </c>
      <c r="AG44" s="117">
        <f>IF(SUMPRODUCT((Ergebniseingabe!$AG$26:$AG$55=AD44)*(Ergebniseingabe!$K$26:$K$55=AE44)*(ISNUMBER(Ergebniseingabe!$BE$26:$BE$55)))=1,SUMPRODUCT((Ergebniseingabe!$AG$26:$AG$55=AD44)*(Ergebniseingabe!$K$26:$K$55=AE44)*(Ergebniseingabe!$BE$26:$BE$55))&amp;":"&amp;SUMPRODUCT((Ergebniseingabe!$AG$26:$AG$55=AD44)*(Ergebniseingabe!$K$26:$K$55=AE44)*(Ergebniseingabe!$BB$26:$BB$55)),"")</f>
      </c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</row>
    <row r="45" spans="3:61" s="117" customFormat="1" ht="12.75">
      <c r="C45" s="117">
        <v>1</v>
      </c>
      <c r="D45" s="102" t="e">
        <f>RANK(E45,$E$45:$E$47,1)</f>
        <v>#VALUE!</v>
      </c>
      <c r="E45" s="102" t="e">
        <f>F45+ROW()/1000</f>
        <v>#VALUE!</v>
      </c>
      <c r="F45" s="102" t="e">
        <f>RANK(L45,$L$45:$L$47)</f>
        <v>#VALUE!</v>
      </c>
      <c r="G45" s="144" t="str">
        <f>Ergebniseingabe!$L$68</f>
        <v>A3</v>
      </c>
      <c r="H45" s="149">
        <f>Ergebniseingabe!$BH$68</f>
      </c>
      <c r="I45" s="149">
        <f>Ergebniseingabe!$BK$68</f>
      </c>
      <c r="J45" s="102">
        <f>Ergebniseingabe!$BP$68</f>
      </c>
      <c r="K45" s="149" t="e">
        <f>H45-I45</f>
        <v>#VALUE!</v>
      </c>
      <c r="L45" s="144" t="e">
        <f>J45*100000+K45*1000+H45</f>
        <v>#VALUE!</v>
      </c>
      <c r="M45" s="149">
        <f>Ergebniseingabe!AV68</f>
      </c>
      <c r="N45" s="117">
        <f>Ergebniseingabe!AY68</f>
      </c>
      <c r="O45" s="117">
        <f>Ergebniseingabe!BB68</f>
      </c>
      <c r="P45" s="117">
        <f>Ergebniseingabe!BE68</f>
      </c>
      <c r="AB45" s="117">
        <v>2</v>
      </c>
      <c r="AC45" s="117" t="str">
        <f t="shared" si="5"/>
        <v>C1C3</v>
      </c>
      <c r="AD45" s="117" t="str">
        <f>G33</f>
        <v>C1</v>
      </c>
      <c r="AE45" s="117" t="str">
        <f>G35</f>
        <v>C3</v>
      </c>
      <c r="AF45" s="117">
        <f>IF(SUMPRODUCT((Ergebniseingabe!$K$26:$K$55=AD45)*(Ergebniseingabe!$AG$26:$AG$55=AE45)*(ISNUMBER(Ergebniseingabe!$BE$26:$BE$55)))=1,SUMPRODUCT((Ergebniseingabe!$K$26:$K$55=AD45)*(Ergebniseingabe!$AG$26:$AG$55=AE45)*(Ergebniseingabe!$BB$26:$BB$55))&amp;":"&amp;SUMPRODUCT((Ergebniseingabe!$K$26:$K$55=AD45)*(Ergebniseingabe!$AG$26:$AG$55=AE45)*(Ergebniseingabe!$BE$26:$BE$55)),"")</f>
      </c>
      <c r="AG45" s="117">
        <f>IF(SUMPRODUCT((Ergebniseingabe!$AG$26:$AG$55=AD45)*(Ergebniseingabe!$K$26:$K$55=AE45)*(ISNUMBER(Ergebniseingabe!$BE$26:$BE$55)))=1,SUMPRODUCT((Ergebniseingabe!$AG$26:$AG$55=AD45)*(Ergebniseingabe!$K$26:$K$55=AE45)*(Ergebniseingabe!$BE$26:$BE$55))&amp;":"&amp;SUMPRODUCT((Ergebniseingabe!$AG$26:$AG$55=AD45)*(Ergebniseingabe!$K$26:$K$55=AE45)*(Ergebniseingabe!$BB$26:$BB$55)),"")</f>
      </c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</row>
    <row r="46" spans="3:61" s="117" customFormat="1" ht="12.75">
      <c r="C46" s="117">
        <v>2</v>
      </c>
      <c r="D46" s="102" t="e">
        <f>RANK(E46,$E$45:$E$47,1)</f>
        <v>#VALUE!</v>
      </c>
      <c r="E46" s="102" t="e">
        <f>F46+ROW()/1000</f>
        <v>#VALUE!</v>
      </c>
      <c r="F46" s="102" t="e">
        <f>RANK(L46,$L$45:$L$47)</f>
        <v>#VALUE!</v>
      </c>
      <c r="G46" s="144" t="str">
        <f>Ergebniseingabe!$L$82</f>
        <v>B3</v>
      </c>
      <c r="H46" s="149">
        <f>Ergebniseingabe!$BH$82</f>
      </c>
      <c r="I46" s="149">
        <f>Ergebniseingabe!$BK$82</f>
      </c>
      <c r="J46" s="102">
        <f>Ergebniseingabe!$BP$82</f>
      </c>
      <c r="K46" s="149" t="e">
        <f>H46-I46</f>
        <v>#VALUE!</v>
      </c>
      <c r="L46" s="144" t="e">
        <f>J46*100000+K46*1000+H46</f>
        <v>#VALUE!</v>
      </c>
      <c r="M46" s="149">
        <f>Ergebniseingabe!AV82</f>
      </c>
      <c r="N46" s="117">
        <f>Ergebniseingabe!AY82</f>
      </c>
      <c r="O46" s="117">
        <f>Ergebniseingabe!BB82</f>
      </c>
      <c r="P46" s="117">
        <f>Ergebniseingabe!BE82</f>
      </c>
      <c r="AB46" s="117">
        <v>3</v>
      </c>
      <c r="AC46" s="117" t="str">
        <f t="shared" si="5"/>
        <v>C1C4</v>
      </c>
      <c r="AD46" s="117" t="str">
        <f>G33</f>
        <v>C1</v>
      </c>
      <c r="AE46" s="117" t="str">
        <f>G36</f>
        <v>C4</v>
      </c>
      <c r="AF46" s="117">
        <f>IF(SUMPRODUCT((Ergebniseingabe!$K$26:$K$55=AD46)*(Ergebniseingabe!$AG$26:$AG$55=AE46)*(ISNUMBER(Ergebniseingabe!$BE$26:$BE$55)))=1,SUMPRODUCT((Ergebniseingabe!$K$26:$K$55=AD46)*(Ergebniseingabe!$AG$26:$AG$55=AE46)*(Ergebniseingabe!$BB$26:$BB$55))&amp;":"&amp;SUMPRODUCT((Ergebniseingabe!$K$26:$K$55=AD46)*(Ergebniseingabe!$AG$26:$AG$55=AE46)*(Ergebniseingabe!$BE$26:$BE$55)),"")</f>
      </c>
      <c r="AG46" s="117">
        <f>IF(SUMPRODUCT((Ergebniseingabe!$AG$26:$AG$55=AD46)*(Ergebniseingabe!$K$26:$K$55=AE46)*(ISNUMBER(Ergebniseingabe!$BE$26:$BE$55)))=1,SUMPRODUCT((Ergebniseingabe!$AG$26:$AG$55=AD46)*(Ergebniseingabe!$K$26:$K$55=AE46)*(Ergebniseingabe!$BE$26:$BE$55))&amp;":"&amp;SUMPRODUCT((Ergebniseingabe!$AG$26:$AG$55=AD46)*(Ergebniseingabe!$K$26:$K$55=AE46)*(Ergebniseingabe!$BB$26:$BB$55)),"")</f>
      </c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</row>
    <row r="47" spans="3:61" s="117" customFormat="1" ht="12.75">
      <c r="C47" s="117">
        <v>3</v>
      </c>
      <c r="D47" s="102" t="e">
        <f>RANK(E47,$E$45:$E$47,1)</f>
        <v>#VALUE!</v>
      </c>
      <c r="E47" s="102" t="e">
        <f>F47+ROW()/1000</f>
        <v>#VALUE!</v>
      </c>
      <c r="F47" s="102" t="e">
        <f>RANK(L47,$L$45:$L$47)</f>
        <v>#VALUE!</v>
      </c>
      <c r="G47" s="144" t="str">
        <f>Ergebniseingabe!$L$96</f>
        <v>C3</v>
      </c>
      <c r="H47" s="149">
        <f>Ergebniseingabe!$BH$96</f>
      </c>
      <c r="I47" s="149">
        <f>Ergebniseingabe!$BK$97</f>
      </c>
      <c r="J47" s="102">
        <f>Ergebniseingabe!$BP$96</f>
      </c>
      <c r="K47" s="149" t="e">
        <f>H47-I47</f>
        <v>#VALUE!</v>
      </c>
      <c r="L47" s="144" t="e">
        <f>J47*100000+K47*1000+H47</f>
        <v>#VALUE!</v>
      </c>
      <c r="M47" s="149">
        <f>Ergebniseingabe!AV96</f>
      </c>
      <c r="N47" s="117">
        <f>Ergebniseingabe!AY96</f>
      </c>
      <c r="O47" s="117">
        <f>Ergebniseingabe!BB96</f>
      </c>
      <c r="P47" s="117">
        <f>Ergebniseingabe!BE96</f>
      </c>
      <c r="AB47" s="117">
        <v>4</v>
      </c>
      <c r="AC47" s="117" t="str">
        <f t="shared" si="5"/>
        <v>C1C5</v>
      </c>
      <c r="AD47" s="117" t="str">
        <f>G33</f>
        <v>C1</v>
      </c>
      <c r="AE47" s="117" t="str">
        <f>G37</f>
        <v>C5</v>
      </c>
      <c r="AF47" s="117">
        <f>IF(SUMPRODUCT((Ergebniseingabe!$K$26:$K$55=AD47)*(Ergebniseingabe!$AG$26:$AG$55=AE47)*(ISNUMBER(Ergebniseingabe!$BE$26:$BE$55)))=1,SUMPRODUCT((Ergebniseingabe!$K$26:$K$55=AD47)*(Ergebniseingabe!$AG$26:$AG$55=AE47)*(Ergebniseingabe!$BB$26:$BB$55))&amp;":"&amp;SUMPRODUCT((Ergebniseingabe!$K$26:$K$55=AD47)*(Ergebniseingabe!$AG$26:$AG$55=AE47)*(Ergebniseingabe!$BE$26:$BE$55)),"")</f>
      </c>
      <c r="AG47" s="117">
        <f>IF(SUMPRODUCT((Ergebniseingabe!$AG$26:$AG$55=AD47)*(Ergebniseingabe!$K$26:$K$55=AE47)*(ISNUMBER(Ergebniseingabe!$BE$26:$BE$55)))=1,SUMPRODUCT((Ergebniseingabe!$AG$26:$AG$55=AD47)*(Ergebniseingabe!$K$26:$K$55=AE47)*(Ergebniseingabe!$BE$26:$BE$55))&amp;":"&amp;SUMPRODUCT((Ergebniseingabe!$AG$26:$AG$55=AD47)*(Ergebniseingabe!$K$26:$K$55=AE47)*(Ergebniseingabe!$BB$26:$BB$55)),"")</f>
      </c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</row>
    <row r="48" spans="3:61" s="117" customFormat="1" ht="12.75">
      <c r="C48" s="117">
        <f>SUM(C10,C24,C38)</f>
        <v>60</v>
      </c>
      <c r="D48" s="102"/>
      <c r="E48" s="102"/>
      <c r="F48" s="102">
        <f>COUNTIF($F$45:$F$47,1)</f>
        <v>0</v>
      </c>
      <c r="G48" s="144"/>
      <c r="H48" s="149"/>
      <c r="I48" s="149"/>
      <c r="J48" s="102"/>
      <c r="K48" s="149"/>
      <c r="L48" s="144"/>
      <c r="M48" s="149">
        <f>SUM(M10,M24,M38)</f>
        <v>0</v>
      </c>
      <c r="AB48" s="117">
        <v>5</v>
      </c>
      <c r="AC48" s="117" t="str">
        <f t="shared" si="5"/>
        <v>C2C3</v>
      </c>
      <c r="AD48" s="117" t="str">
        <f>G34</f>
        <v>C2</v>
      </c>
      <c r="AE48" s="117" t="str">
        <f>G35</f>
        <v>C3</v>
      </c>
      <c r="AF48" s="117">
        <f>IF(SUMPRODUCT((Ergebniseingabe!$K$26:$K$55=AD48)*(Ergebniseingabe!$AG$26:$AG$55=AE48)*(ISNUMBER(Ergebniseingabe!$BE$26:$BE$55)))=1,SUMPRODUCT((Ergebniseingabe!$K$26:$K$55=AD48)*(Ergebniseingabe!$AG$26:$AG$55=AE48)*(Ergebniseingabe!$BB$26:$BB$55))&amp;":"&amp;SUMPRODUCT((Ergebniseingabe!$K$26:$K$55=AD48)*(Ergebniseingabe!$AG$26:$AG$55=AE48)*(Ergebniseingabe!$BE$26:$BE$55)),"")</f>
      </c>
      <c r="AG48" s="117">
        <f>IF(SUMPRODUCT((Ergebniseingabe!$AG$26:$AG$55=AD48)*(Ergebniseingabe!$K$26:$K$55=AE48)*(ISNUMBER(Ergebniseingabe!$BE$26:$BE$55)))=1,SUMPRODUCT((Ergebniseingabe!$AG$26:$AG$55=AD48)*(Ergebniseingabe!$K$26:$K$55=AE48)*(Ergebniseingabe!$BE$26:$BE$55))&amp;":"&amp;SUMPRODUCT((Ergebniseingabe!$AG$26:$AG$55=AD48)*(Ergebniseingabe!$K$26:$K$55=AE48)*(Ergebniseingabe!$BB$26:$BB$55)),"")</f>
      </c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</row>
    <row r="49" spans="6:61" s="117" customFormat="1" ht="12.75">
      <c r="F49" s="102">
        <f>COUNTIF($F$45:$F$47,2)</f>
        <v>0</v>
      </c>
      <c r="AB49" s="117">
        <v>6</v>
      </c>
      <c r="AC49" s="117" t="str">
        <f t="shared" si="5"/>
        <v>C2C4</v>
      </c>
      <c r="AD49" s="117" t="str">
        <f>G34</f>
        <v>C2</v>
      </c>
      <c r="AE49" s="117" t="str">
        <f>G36</f>
        <v>C4</v>
      </c>
      <c r="AF49" s="117">
        <f>IF(SUMPRODUCT((Ergebniseingabe!$K$26:$K$55=AD49)*(Ergebniseingabe!$AG$26:$AG$55=AE49)*(ISNUMBER(Ergebniseingabe!$BE$26:$BE$55)))=1,SUMPRODUCT((Ergebniseingabe!$K$26:$K$55=AD49)*(Ergebniseingabe!$AG$26:$AG$55=AE49)*(Ergebniseingabe!$BB$26:$BB$55))&amp;":"&amp;SUMPRODUCT((Ergebniseingabe!$K$26:$K$55=AD49)*(Ergebniseingabe!$AG$26:$AG$55=AE49)*(Ergebniseingabe!$BE$26:$BE$55)),"")</f>
      </c>
      <c r="AG49" s="117">
        <f>IF(SUMPRODUCT((Ergebniseingabe!$AG$26:$AG$55=AD49)*(Ergebniseingabe!$K$26:$K$55=AE49)*(ISNUMBER(Ergebniseingabe!$BE$26:$BE$55)))=1,SUMPRODUCT((Ergebniseingabe!$AG$26:$AG$55=AD49)*(Ergebniseingabe!$K$26:$K$55=AE49)*(Ergebniseingabe!$BE$26:$BE$55))&amp;":"&amp;SUMPRODUCT((Ergebniseingabe!$AG$26:$AG$55=AD49)*(Ergebniseingabe!$K$26:$K$55=AE49)*(Ergebniseingabe!$BB$26:$BB$55)),"")</f>
      </c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</row>
    <row r="50" spans="3:61" s="117" customFormat="1" ht="12.75">
      <c r="C50" s="99"/>
      <c r="D50" s="99"/>
      <c r="E50" s="99"/>
      <c r="F50" s="102">
        <f>COUNTIF($F$45:$F$47,3)</f>
        <v>0</v>
      </c>
      <c r="G50" s="99"/>
      <c r="H50" s="99"/>
      <c r="I50" s="99"/>
      <c r="J50" s="99"/>
      <c r="K50" s="99"/>
      <c r="L50" s="140"/>
      <c r="M50" s="140"/>
      <c r="AB50" s="117">
        <v>7</v>
      </c>
      <c r="AC50" s="117" t="str">
        <f t="shared" si="5"/>
        <v>C2C5</v>
      </c>
      <c r="AD50" s="117" t="str">
        <f>G34</f>
        <v>C2</v>
      </c>
      <c r="AE50" s="117" t="str">
        <f>G37</f>
        <v>C5</v>
      </c>
      <c r="AF50" s="117">
        <f>IF(SUMPRODUCT((Ergebniseingabe!$K$26:$K$55=AD50)*(Ergebniseingabe!$AG$26:$AG$55=AE50)*(ISNUMBER(Ergebniseingabe!$BE$26:$BE$55)))=1,SUMPRODUCT((Ergebniseingabe!$K$26:$K$55=AD50)*(Ergebniseingabe!$AG$26:$AG$55=AE50)*(Ergebniseingabe!$BB$26:$BB$55))&amp;":"&amp;SUMPRODUCT((Ergebniseingabe!$K$26:$K$55=AD50)*(Ergebniseingabe!$AG$26:$AG$55=AE50)*(Ergebniseingabe!$BE$26:$BE$55)),"")</f>
      </c>
      <c r="AG50" s="117">
        <f>IF(SUMPRODUCT((Ergebniseingabe!$AG$26:$AG$55=AD50)*(Ergebniseingabe!$K$26:$K$55=AE50)*(ISNUMBER(Ergebniseingabe!$BE$26:$BE$55)))=1,SUMPRODUCT((Ergebniseingabe!$AG$26:$AG$55=AD50)*(Ergebniseingabe!$K$26:$K$55=AE50)*(Ergebniseingabe!$BE$26:$BE$55))&amp;":"&amp;SUMPRODUCT((Ergebniseingabe!$AG$26:$AG$55=AD50)*(Ergebniseingabe!$K$26:$K$55=AE50)*(Ergebniseingabe!$BB$26:$BB$55)),"")</f>
      </c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</row>
    <row r="51" spans="3:61" s="117" customFormat="1" ht="12.75">
      <c r="C51" s="147"/>
      <c r="D51" s="147"/>
      <c r="E51" s="147"/>
      <c r="F51" s="147"/>
      <c r="AB51" s="117">
        <v>8</v>
      </c>
      <c r="AC51" s="117" t="str">
        <f t="shared" si="5"/>
        <v>C3C4</v>
      </c>
      <c r="AD51" s="117" t="str">
        <f>G35</f>
        <v>C3</v>
      </c>
      <c r="AE51" s="117" t="str">
        <f>G36</f>
        <v>C4</v>
      </c>
      <c r="AF51" s="117">
        <f>IF(SUMPRODUCT((Ergebniseingabe!$K$26:$K$55=AD51)*(Ergebniseingabe!$AG$26:$AG$55=AE51)*(ISNUMBER(Ergebniseingabe!$BE$26:$BE$55)))=1,SUMPRODUCT((Ergebniseingabe!$K$26:$K$55=AD51)*(Ergebniseingabe!$AG$26:$AG$55=AE51)*(Ergebniseingabe!$BB$26:$BB$55))&amp;":"&amp;SUMPRODUCT((Ergebniseingabe!$K$26:$K$55=AD51)*(Ergebniseingabe!$AG$26:$AG$55=AE51)*(Ergebniseingabe!$BE$26:$BE$55)),"")</f>
      </c>
      <c r="AG51" s="117">
        <f>IF(SUMPRODUCT((Ergebniseingabe!$AG$26:$AG$55=AD51)*(Ergebniseingabe!$K$26:$K$55=AE51)*(ISNUMBER(Ergebniseingabe!$BE$26:$BE$55)))=1,SUMPRODUCT((Ergebniseingabe!$AG$26:$AG$55=AD51)*(Ergebniseingabe!$K$26:$K$55=AE51)*(Ergebniseingabe!$BE$26:$BE$55))&amp;":"&amp;SUMPRODUCT((Ergebniseingabe!$AG$26:$AG$55=AD51)*(Ergebniseingabe!$K$26:$K$55=AE51)*(Ergebniseingabe!$BB$26:$BB$55)),"")</f>
      </c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</row>
    <row r="52" spans="3:61" s="117" customFormat="1" ht="12.75">
      <c r="C52" s="147"/>
      <c r="D52" s="147"/>
      <c r="E52" s="147"/>
      <c r="F52" s="147"/>
      <c r="AB52" s="117">
        <v>9</v>
      </c>
      <c r="AC52" s="117" t="str">
        <f t="shared" si="5"/>
        <v>C3C5</v>
      </c>
      <c r="AD52" s="117" t="str">
        <f>G35</f>
        <v>C3</v>
      </c>
      <c r="AE52" s="117" t="str">
        <f>G37</f>
        <v>C5</v>
      </c>
      <c r="AF52" s="117">
        <f>IF(SUMPRODUCT((Ergebniseingabe!$K$26:$K$55=AD52)*(Ergebniseingabe!$AG$26:$AG$55=AE52)*(ISNUMBER(Ergebniseingabe!$BE$26:$BE$55)))=1,SUMPRODUCT((Ergebniseingabe!$K$26:$K$55=AD52)*(Ergebniseingabe!$AG$26:$AG$55=AE52)*(Ergebniseingabe!$BB$26:$BB$55))&amp;":"&amp;SUMPRODUCT((Ergebniseingabe!$K$26:$K$55=AD52)*(Ergebniseingabe!$AG$26:$AG$55=AE52)*(Ergebniseingabe!$BE$26:$BE$55)),"")</f>
      </c>
      <c r="AG52" s="117">
        <f>IF(SUMPRODUCT((Ergebniseingabe!$AG$26:$AG$55=AD52)*(Ergebniseingabe!$K$26:$K$55=AE52)*(ISNUMBER(Ergebniseingabe!$BE$26:$BE$55)))=1,SUMPRODUCT((Ergebniseingabe!$AG$26:$AG$55=AD52)*(Ergebniseingabe!$K$26:$K$55=AE52)*(Ergebniseingabe!$BE$26:$BE$55))&amp;":"&amp;SUMPRODUCT((Ergebniseingabe!$AG$26:$AG$55=AD52)*(Ergebniseingabe!$K$26:$K$55=AE52)*(Ergebniseingabe!$BB$26:$BB$55)),"")</f>
      </c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</row>
    <row r="53" spans="3:61" s="117" customFormat="1" ht="12.75">
      <c r="C53" s="139" t="s">
        <v>46</v>
      </c>
      <c r="D53" s="99"/>
      <c r="E53" s="99"/>
      <c r="F53" s="99"/>
      <c r="G53" s="99"/>
      <c r="H53" s="99"/>
      <c r="I53" s="99"/>
      <c r="J53" s="99"/>
      <c r="K53" s="99"/>
      <c r="L53" s="140"/>
      <c r="M53" s="140"/>
      <c r="AB53" s="117">
        <v>10</v>
      </c>
      <c r="AC53" s="117" t="str">
        <f t="shared" si="5"/>
        <v>C4C5</v>
      </c>
      <c r="AD53" s="117" t="str">
        <f>G36</f>
        <v>C4</v>
      </c>
      <c r="AE53" s="117" t="str">
        <f>G37</f>
        <v>C5</v>
      </c>
      <c r="AF53" s="117">
        <f>IF(SUMPRODUCT((Ergebniseingabe!$K$26:$K$55=AD53)*(Ergebniseingabe!$AG$26:$AG$55=AE53)*(ISNUMBER(Ergebniseingabe!$BE$26:$BE$55)))=1,SUMPRODUCT((Ergebniseingabe!$K$26:$K$55=AD53)*(Ergebniseingabe!$AG$26:$AG$55=AE53)*(Ergebniseingabe!$BB$26:$BB$55))&amp;":"&amp;SUMPRODUCT((Ergebniseingabe!$K$26:$K$55=AD53)*(Ergebniseingabe!$AG$26:$AG$55=AE53)*(Ergebniseingabe!$BE$26:$BE$55)),"")</f>
      </c>
      <c r="AG53" s="117">
        <f>IF(SUMPRODUCT((Ergebniseingabe!$AG$26:$AG$55=AD53)*(Ergebniseingabe!$K$26:$K$55=AE53)*(ISNUMBER(Ergebniseingabe!$BE$26:$BE$55)))=1,SUMPRODUCT((Ergebniseingabe!$AG$26:$AG$55=AD53)*(Ergebniseingabe!$K$26:$K$55=AE53)*(Ergebniseingabe!$BE$26:$BE$55))&amp;":"&amp;SUMPRODUCT((Ergebniseingabe!$AG$26:$AG$55=AD53)*(Ergebniseingabe!$K$26:$K$55=AE53)*(Ergebniseingabe!$BB$26:$BB$55)),"")</f>
      </c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</row>
    <row r="54" spans="3:61" s="117" customFormat="1" ht="12.75">
      <c r="C54" s="117">
        <v>1</v>
      </c>
      <c r="D54" s="102">
        <f>RANK(E54,$E$54:$E$57,1)</f>
        <v>1</v>
      </c>
      <c r="E54" s="102">
        <f>F54+ROW()/1000</f>
        <v>1.054</v>
      </c>
      <c r="F54" s="102">
        <f>RANK(L54,$L$54:$L$57)</f>
        <v>1</v>
      </c>
      <c r="G54" s="144">
        <f>VLOOKUP(C54,Ergebniseingabe!$C$109:$AC$112,7,0)</f>
      </c>
      <c r="H54" s="145">
        <f>SUMPRODUCT((G54=Ergebniseingabe!$K$119:$AE$130)*(Ergebniseingabe!$BB$119:$BB$130))+SUMPRODUCT((G54=Ergebniseingabe!$AG$119:$BA$130)*(Ergebniseingabe!$BE$119:$BE$130))</f>
        <v>0</v>
      </c>
      <c r="I54" s="145">
        <f>SUMPRODUCT((G54=Ergebniseingabe!$K$119:$AE$130)*(Ergebniseingabe!$BE$119:$BE$130))+SUMPRODUCT((G54=Ergebniseingabe!$AG$119:$BA$130)*(Ergebniseingabe!$BB$119:$BB$130))</f>
        <v>0</v>
      </c>
      <c r="J54" s="145">
        <f>(SUMPRODUCT((G54=Ergebniseingabe!$K$119:$AE$130)*((Ergebniseingabe!$BB$119:$BB$130)&gt;(Ergebniseingabe!$BE$119:$BE$130)))+SUMPRODUCT((G54=Ergebniseingabe!$AG$119:$BA$130)*((Ergebniseingabe!$BE$119:$BE$130)&gt;(Ergebniseingabe!$BB$119:$BB$130))))*3+SUMPRODUCT(((G54=Ergebniseingabe!$K$119:$AE$130)+(G54=Ergebniseingabe!$AG$119:$BA$130))*((Ergebniseingabe!$BE$119:$BE$130)=(Ergebniseingabe!$BB$119:$BB$130))*NOT(ISBLANK(Ergebniseingabe!$BB$119:$BB$130)))</f>
        <v>0</v>
      </c>
      <c r="K54" s="146">
        <f>H54-I54</f>
        <v>0</v>
      </c>
      <c r="L54" s="145">
        <f>J54*100000+K54*1000+H54</f>
        <v>0</v>
      </c>
      <c r="M54" s="145">
        <f>SUMPRODUCT((Ergebniseingabe!$K$119:$AE$130=G54)*(Ergebniseingabe!$BB$119:$BB$130&lt;&gt;""))+SUMPRODUCT((Ergebniseingabe!$AG$119:$BA$130=G54)*(Ergebniseingabe!$BE$119:$BE$130&lt;&gt;""))</f>
        <v>0</v>
      </c>
      <c r="N54" s="145">
        <f>SUMPRODUCT((Ergebniseingabe!$K$119:$AE$130=G54)*(Ergebniseingabe!$BB$119:$BB$130&gt;Ergebniseingabe!$BE$119:$BE$130))+SUMPRODUCT((Ergebniseingabe!$AG$119:$BA$130=G54)*(Ergebniseingabe!$BB$119:$BB$130&lt;Ergebniseingabe!$BE$119:$BE$130))</f>
        <v>0</v>
      </c>
      <c r="O54" s="145">
        <f>SUMPRODUCT((Ergebniseingabe!$K$119:$BA$130=G54)*(Ergebniseingabe!$BB$119:$BB$130=Ergebniseingabe!$BE$119:$BE$130)*(Ergebniseingabe!$BB$119:$BB$130&lt;&gt;"")*(Ergebniseingabe!$BE$119:$BE$130&lt;&gt;""))</f>
        <v>0</v>
      </c>
      <c r="P54" s="145">
        <f>SUMPRODUCT((Ergebniseingabe!$K$119:$AE$130=G54)*(Ergebniseingabe!$BB$119:$BB$130&lt;Ergebniseingabe!$BE$119:$BE$130))+SUMPRODUCT((Ergebniseingabe!$AG$119:$BA$130=G54)*(Ergebniseingabe!$BB$119:$BB$130&gt;Ergebniseingabe!$BE$119:$BE$130))</f>
        <v>0</v>
      </c>
      <c r="V54" s="150"/>
      <c r="W54" s="151"/>
      <c r="X54" s="151"/>
      <c r="Y54" s="151"/>
      <c r="Z54" s="145"/>
      <c r="AA54" s="145"/>
      <c r="AB54" s="117">
        <v>1</v>
      </c>
      <c r="AC54" s="117" t="str">
        <f t="shared" si="5"/>
        <v>C2C1</v>
      </c>
      <c r="AD54" s="145" t="str">
        <f aca="true" t="shared" si="6" ref="AD54:AD63">AE44</f>
        <v>C2</v>
      </c>
      <c r="AE54" s="145" t="str">
        <f aca="true" t="shared" si="7" ref="AE54:AE63">AD44</f>
        <v>C1</v>
      </c>
      <c r="AF54" s="117">
        <f>IF(SUMPRODUCT((Ergebniseingabe!$K$26:$K$55=AD54)*(Ergebniseingabe!$AG$26:$AG$55=AE54)*(ISNUMBER(Ergebniseingabe!$BE$26:$BE$55)))=1,SUMPRODUCT((Ergebniseingabe!$K$26:$K$55=AD54)*(Ergebniseingabe!$AG$26:$AG$55=AE54)*(Ergebniseingabe!$BB$26:$BB$55))&amp;":"&amp;SUMPRODUCT((Ergebniseingabe!$K$26:$K$55=AD54)*(Ergebniseingabe!$AG$26:$AG$55=AE54)*(Ergebniseingabe!$BE$26:$BE$55)),"")</f>
      </c>
      <c r="AG54" s="117">
        <f>IF(SUMPRODUCT((Ergebniseingabe!$AG$26:$AG$55=AD54)*(Ergebniseingabe!$K$26:$K$55=AE54)*(ISNUMBER(Ergebniseingabe!$BE$26:$BE$55)))=1,SUMPRODUCT((Ergebniseingabe!$AG$26:$AG$55=AD54)*(Ergebniseingabe!$K$26:$K$55=AE54)*(Ergebniseingabe!$BE$26:$BE$55))&amp;":"&amp;SUMPRODUCT((Ergebniseingabe!$AG$26:$AG$55=AD54)*(Ergebniseingabe!$K$26:$K$55=AE54)*(Ergebniseingabe!$BB$26:$BB$55)),"")</f>
      </c>
      <c r="AH54" s="152"/>
      <c r="AI54" s="145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</row>
    <row r="55" spans="3:61" s="117" customFormat="1" ht="12.75">
      <c r="C55" s="117">
        <v>2</v>
      </c>
      <c r="D55" s="102">
        <f>RANK(E55,$E$54:$E$57,1)</f>
        <v>2</v>
      </c>
      <c r="E55" s="102">
        <f>F55+ROW()/1000</f>
        <v>1.055</v>
      </c>
      <c r="F55" s="102">
        <f>RANK(L55,$L$54:$L$57)</f>
        <v>1</v>
      </c>
      <c r="G55" s="144">
        <f>VLOOKUP(C55,Ergebniseingabe!$C$109:$AC$112,7,0)</f>
      </c>
      <c r="H55" s="145">
        <f>SUMPRODUCT((G55=Ergebniseingabe!$K$119:$AE$130)*(Ergebniseingabe!$BB$119:$BB$130))+SUMPRODUCT((G55=Ergebniseingabe!$AG$119:$BA$130)*(Ergebniseingabe!$BE$119:$BE$130))</f>
        <v>0</v>
      </c>
      <c r="I55" s="145">
        <f>SUMPRODUCT((G55=Ergebniseingabe!$K$119:$AE$130)*(Ergebniseingabe!$BE$119:$BE$130))+SUMPRODUCT((G55=Ergebniseingabe!$AG$119:$BA$130)*(Ergebniseingabe!$BB$119:$BB$130))</f>
        <v>0</v>
      </c>
      <c r="J55" s="145">
        <f>(SUMPRODUCT((G55=Ergebniseingabe!$K$119:$AE$130)*((Ergebniseingabe!$BB$119:$BB$130)&gt;(Ergebniseingabe!$BE$119:$BE$130)))+SUMPRODUCT((G55=Ergebniseingabe!$AG$119:$BA$130)*((Ergebniseingabe!$BE$119:$BE$130)&gt;(Ergebniseingabe!$BB$119:$BB$130))))*3+SUMPRODUCT(((G55=Ergebniseingabe!$K$119:$AE$130)+(G55=Ergebniseingabe!$AG$119:$BA$130))*((Ergebniseingabe!$BE$119:$BE$130)=(Ergebniseingabe!$BB$119:$BB$130))*NOT(ISBLANK(Ergebniseingabe!$BB$119:$BB$130)))</f>
        <v>0</v>
      </c>
      <c r="K55" s="146">
        <f>H55-I55</f>
        <v>0</v>
      </c>
      <c r="L55" s="145">
        <f>J55*100000+K55*1000+H55</f>
        <v>0</v>
      </c>
      <c r="M55" s="145">
        <f>SUMPRODUCT((Ergebniseingabe!$K$119:$AE$130=G55)*(Ergebniseingabe!$BB$119:$BB$130&lt;&gt;""))+SUMPRODUCT((Ergebniseingabe!$AG$119:$BA$130=G55)*(Ergebniseingabe!$BE$119:$BE$130&lt;&gt;""))</f>
        <v>0</v>
      </c>
      <c r="N55" s="145">
        <f>SUMPRODUCT((Ergebniseingabe!$K$119:$AE$130=G55)*(Ergebniseingabe!$BB$119:$BB$130&gt;Ergebniseingabe!$BE$119:$BE$130))+SUMPRODUCT((Ergebniseingabe!$AG$119:$BA$130=G55)*(Ergebniseingabe!$BB$119:$BB$130&lt;Ergebniseingabe!$BE$119:$BE$130))</f>
        <v>0</v>
      </c>
      <c r="O55" s="145">
        <f>SUMPRODUCT((Ergebniseingabe!$K$119:$BA$130=G55)*(Ergebniseingabe!$BB$119:$BB$130=Ergebniseingabe!$BE$119:$BE$130)*(Ergebniseingabe!$BB$119:$BB$130&lt;&gt;"")*(Ergebniseingabe!$BE$119:$BE$130&lt;&gt;""))</f>
        <v>0</v>
      </c>
      <c r="P55" s="145">
        <f>SUMPRODUCT((Ergebniseingabe!$K$119:$AE$130=G55)*(Ergebniseingabe!$BB$119:$BB$130&lt;Ergebniseingabe!$BE$119:$BE$130))+SUMPRODUCT((Ergebniseingabe!$AG$119:$BA$130=G55)*(Ergebniseingabe!$BB$119:$BB$130&gt;Ergebniseingabe!$BE$119:$BE$130))</f>
        <v>0</v>
      </c>
      <c r="V55" s="153"/>
      <c r="W55" s="150"/>
      <c r="X55" s="151"/>
      <c r="Y55" s="151"/>
      <c r="Z55" s="150"/>
      <c r="AA55" s="145"/>
      <c r="AB55" s="117">
        <v>2</v>
      </c>
      <c r="AC55" s="117" t="str">
        <f t="shared" si="5"/>
        <v>C3C1</v>
      </c>
      <c r="AD55" s="145" t="str">
        <f t="shared" si="6"/>
        <v>C3</v>
      </c>
      <c r="AE55" s="145" t="str">
        <f t="shared" si="7"/>
        <v>C1</v>
      </c>
      <c r="AF55" s="117">
        <f>IF(SUMPRODUCT((Ergebniseingabe!$K$26:$K$55=AD55)*(Ergebniseingabe!$AG$26:$AG$55=AE55)*(ISNUMBER(Ergebniseingabe!$BE$26:$BE$55)))=1,SUMPRODUCT((Ergebniseingabe!$K$26:$K$55=AD55)*(Ergebniseingabe!$AG$26:$AG$55=AE55)*(Ergebniseingabe!$BB$26:$BB$55))&amp;":"&amp;SUMPRODUCT((Ergebniseingabe!$K$26:$K$55=AD55)*(Ergebniseingabe!$AG$26:$AG$55=AE55)*(Ergebniseingabe!$BE$26:$BE$55)),"")</f>
      </c>
      <c r="AG55" s="117">
        <f>IF(SUMPRODUCT((Ergebniseingabe!$AG$26:$AG$55=AD55)*(Ergebniseingabe!$K$26:$K$55=AE55)*(ISNUMBER(Ergebniseingabe!$BE$26:$BE$55)))=1,SUMPRODUCT((Ergebniseingabe!$AG$26:$AG$55=AD55)*(Ergebniseingabe!$K$26:$K$55=AE55)*(Ergebniseingabe!$BE$26:$BE$55))&amp;":"&amp;SUMPRODUCT((Ergebniseingabe!$AG$26:$AG$55=AD55)*(Ergebniseingabe!$K$26:$K$55=AE55)*(Ergebniseingabe!$BB$26:$BB$55)),"")</f>
      </c>
      <c r="AH55" s="152"/>
      <c r="AI55" s="145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</row>
    <row r="56" spans="3:61" s="117" customFormat="1" ht="12.75">
      <c r="C56" s="117">
        <v>3</v>
      </c>
      <c r="D56" s="102">
        <f>RANK(E56,$E$54:$E$57,1)</f>
        <v>3</v>
      </c>
      <c r="E56" s="102">
        <f>F56+ROW()/1000</f>
        <v>1.056</v>
      </c>
      <c r="F56" s="102">
        <f>RANK(L56,$L$54:$L$57)</f>
        <v>1</v>
      </c>
      <c r="G56" s="144">
        <f>VLOOKUP(C56,Ergebniseingabe!$C$109:$AC$112,7,0)</f>
      </c>
      <c r="H56" s="145">
        <f>SUMPRODUCT((G56=Ergebniseingabe!$K$119:$AE$130)*(Ergebniseingabe!$BB$119:$BB$130))+SUMPRODUCT((G56=Ergebniseingabe!$AG$119:$BA$130)*(Ergebniseingabe!$BE$119:$BE$130))</f>
        <v>0</v>
      </c>
      <c r="I56" s="145">
        <f>SUMPRODUCT((G56=Ergebniseingabe!$K$119:$AE$130)*(Ergebniseingabe!$BE$119:$BE$130))+SUMPRODUCT((G56=Ergebniseingabe!$AG$119:$BA$130)*(Ergebniseingabe!$BB$119:$BB$130))</f>
        <v>0</v>
      </c>
      <c r="J56" s="145">
        <f>(SUMPRODUCT((G56=Ergebniseingabe!$K$119:$AE$130)*((Ergebniseingabe!$BB$119:$BB$130)&gt;(Ergebniseingabe!$BE$119:$BE$130)))+SUMPRODUCT((G56=Ergebniseingabe!$AG$119:$BA$130)*((Ergebniseingabe!$BE$119:$BE$130)&gt;(Ergebniseingabe!$BB$119:$BB$130))))*3+SUMPRODUCT(((G56=Ergebniseingabe!$K$119:$AE$130)+(G56=Ergebniseingabe!$AG$119:$BA$130))*((Ergebniseingabe!$BE$119:$BE$130)=(Ergebniseingabe!$BB$119:$BB$130))*NOT(ISBLANK(Ergebniseingabe!$BB$119:$BB$130)))</f>
        <v>0</v>
      </c>
      <c r="K56" s="146">
        <f>H56-I56</f>
        <v>0</v>
      </c>
      <c r="L56" s="145">
        <f>J56*100000+K56*1000+H56</f>
        <v>0</v>
      </c>
      <c r="M56" s="145">
        <f>SUMPRODUCT((Ergebniseingabe!$K$119:$AE$130=G56)*(Ergebniseingabe!$BB$119:$BB$130&lt;&gt;""))+SUMPRODUCT((Ergebniseingabe!$AG$119:$BA$130=G56)*(Ergebniseingabe!$BE$119:$BE$130&lt;&gt;""))</f>
        <v>0</v>
      </c>
      <c r="N56" s="145">
        <f>SUMPRODUCT((Ergebniseingabe!$K$119:$AE$130=G56)*(Ergebniseingabe!$BB$119:$BB$130&gt;Ergebniseingabe!$BE$119:$BE$130))+SUMPRODUCT((Ergebniseingabe!$AG$119:$BA$130=G56)*(Ergebniseingabe!$BB$119:$BB$130&lt;Ergebniseingabe!$BE$119:$BE$130))</f>
        <v>0</v>
      </c>
      <c r="O56" s="145">
        <f>SUMPRODUCT((Ergebniseingabe!$K$119:$BA$130=G56)*(Ergebniseingabe!$BB$119:$BB$130=Ergebniseingabe!$BE$119:$BE$130)*(Ergebniseingabe!$BB$119:$BB$130&lt;&gt;"")*(Ergebniseingabe!$BE$119:$BE$130&lt;&gt;""))</f>
        <v>0</v>
      </c>
      <c r="P56" s="145">
        <f>SUMPRODUCT((Ergebniseingabe!$K$119:$AE$130=G56)*(Ergebniseingabe!$BB$119:$BB$130&lt;Ergebniseingabe!$BE$119:$BE$130))+SUMPRODUCT((Ergebniseingabe!$AG$119:$BA$130=G56)*(Ergebniseingabe!$BB$119:$BB$130&gt;Ergebniseingabe!$BE$119:$BE$130))</f>
        <v>0</v>
      </c>
      <c r="V56" s="153"/>
      <c r="W56" s="150"/>
      <c r="X56" s="151"/>
      <c r="Y56" s="151"/>
      <c r="Z56" s="144"/>
      <c r="AA56" s="145"/>
      <c r="AB56" s="117">
        <v>3</v>
      </c>
      <c r="AC56" s="117" t="str">
        <f t="shared" si="5"/>
        <v>C4C1</v>
      </c>
      <c r="AD56" s="145" t="str">
        <f t="shared" si="6"/>
        <v>C4</v>
      </c>
      <c r="AE56" s="145" t="str">
        <f t="shared" si="7"/>
        <v>C1</v>
      </c>
      <c r="AF56" s="117">
        <f>IF(SUMPRODUCT((Ergebniseingabe!$K$26:$K$55=AD56)*(Ergebniseingabe!$AG$26:$AG$55=AE56)*(ISNUMBER(Ergebniseingabe!$BE$26:$BE$55)))=1,SUMPRODUCT((Ergebniseingabe!$K$26:$K$55=AD56)*(Ergebniseingabe!$AG$26:$AG$55=AE56)*(Ergebniseingabe!$BB$26:$BB$55))&amp;":"&amp;SUMPRODUCT((Ergebniseingabe!$K$26:$K$55=AD56)*(Ergebniseingabe!$AG$26:$AG$55=AE56)*(Ergebniseingabe!$BE$26:$BE$55)),"")</f>
      </c>
      <c r="AG56" s="117">
        <f>IF(SUMPRODUCT((Ergebniseingabe!$AG$26:$AG$55=AD56)*(Ergebniseingabe!$K$26:$K$55=AE56)*(ISNUMBER(Ergebniseingabe!$BE$26:$BE$55)))=1,SUMPRODUCT((Ergebniseingabe!$AG$26:$AG$55=AD56)*(Ergebniseingabe!$K$26:$K$55=AE56)*(Ergebniseingabe!$BE$26:$BE$55))&amp;":"&amp;SUMPRODUCT((Ergebniseingabe!$AG$26:$AG$55=AD56)*(Ergebniseingabe!$K$26:$K$55=AE56)*(Ergebniseingabe!$BB$26:$BB$55)),"")</f>
      </c>
      <c r="AH56" s="145"/>
      <c r="AI56" s="145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</row>
    <row r="57" spans="3:61" s="117" customFormat="1" ht="12.75">
      <c r="C57" s="117">
        <v>4</v>
      </c>
      <c r="D57" s="102">
        <f>RANK(E57,$E$54:$E$57,1)</f>
        <v>4</v>
      </c>
      <c r="E57" s="102">
        <f>F57+ROW()/1000</f>
        <v>1.057</v>
      </c>
      <c r="F57" s="102">
        <f>RANK(L57,$L$54:$L$57)</f>
        <v>1</v>
      </c>
      <c r="G57" s="144">
        <f>VLOOKUP(C57,Ergebniseingabe!$C$109:$AC$112,7,0)</f>
      </c>
      <c r="H57" s="145">
        <f>SUMPRODUCT((G57=Ergebniseingabe!$K$119:$AE$130)*(Ergebniseingabe!$BB$119:$BB$130))+SUMPRODUCT((G57=Ergebniseingabe!$AG$119:$BA$130)*(Ergebniseingabe!$BE$119:$BE$130))</f>
        <v>0</v>
      </c>
      <c r="I57" s="145">
        <f>SUMPRODUCT((G57=Ergebniseingabe!$K$119:$AE$130)*(Ergebniseingabe!$BE$119:$BE$130))+SUMPRODUCT((G57=Ergebniseingabe!$AG$119:$BA$130)*(Ergebniseingabe!$BB$119:$BB$130))</f>
        <v>0</v>
      </c>
      <c r="J57" s="145">
        <f>(SUMPRODUCT((G57=Ergebniseingabe!$K$119:$AE$130)*((Ergebniseingabe!$BB$119:$BB$130)&gt;(Ergebniseingabe!$BE$119:$BE$130)))+SUMPRODUCT((G57=Ergebniseingabe!$AG$119:$BA$130)*((Ergebniseingabe!$BE$119:$BE$130)&gt;(Ergebniseingabe!$BB$119:$BB$130))))*3+SUMPRODUCT(((G57=Ergebniseingabe!$K$119:$AE$130)+(G57=Ergebniseingabe!$AG$119:$BA$130))*((Ergebniseingabe!$BE$119:$BE$130)=(Ergebniseingabe!$BB$119:$BB$130))*NOT(ISBLANK(Ergebniseingabe!$BB$119:$BB$130)))</f>
        <v>0</v>
      </c>
      <c r="K57" s="146">
        <f>H57-I57</f>
        <v>0</v>
      </c>
      <c r="L57" s="145">
        <f>J57*100000+K57*1000+H57</f>
        <v>0</v>
      </c>
      <c r="M57" s="145">
        <f>SUMPRODUCT((Ergebniseingabe!$K$119:$AE$130=G57)*(Ergebniseingabe!$BB$119:$BB$130&lt;&gt;""))+SUMPRODUCT((Ergebniseingabe!$AG$119:$BA$130=G57)*(Ergebniseingabe!$BE$119:$BE$130&lt;&gt;""))</f>
        <v>0</v>
      </c>
      <c r="N57" s="145">
        <f>SUMPRODUCT((Ergebniseingabe!$K$119:$AE$130=G57)*(Ergebniseingabe!$BB$119:$BB$130&gt;Ergebniseingabe!$BE$119:$BE$130))+SUMPRODUCT((Ergebniseingabe!$AG$119:$BA$130=G57)*(Ergebniseingabe!$BB$119:$BB$130&lt;Ergebniseingabe!$BE$119:$BE$130))</f>
        <v>0</v>
      </c>
      <c r="O57" s="145">
        <f>SUMPRODUCT((Ergebniseingabe!$K$119:$BA$130=G57)*(Ergebniseingabe!$BB$119:$BB$130=Ergebniseingabe!$BE$119:$BE$130)*(Ergebniseingabe!$BB$119:$BB$130&lt;&gt;"")*(Ergebniseingabe!$BE$119:$BE$130&lt;&gt;""))</f>
        <v>0</v>
      </c>
      <c r="P57" s="145">
        <f>SUMPRODUCT((Ergebniseingabe!$K$119:$AE$130=G57)*(Ergebniseingabe!$BB$119:$BB$130&lt;Ergebniseingabe!$BE$119:$BE$130))+SUMPRODUCT((Ergebniseingabe!$AG$119:$BA$130=G57)*(Ergebniseingabe!$BB$119:$BB$130&gt;Ergebniseingabe!$BE$119:$BE$130))</f>
        <v>0</v>
      </c>
      <c r="V57" s="153"/>
      <c r="W57" s="150"/>
      <c r="X57" s="151"/>
      <c r="Y57" s="151"/>
      <c r="Z57" s="144"/>
      <c r="AA57" s="145"/>
      <c r="AB57" s="117">
        <v>4</v>
      </c>
      <c r="AC57" s="117" t="str">
        <f t="shared" si="5"/>
        <v>C5C1</v>
      </c>
      <c r="AD57" s="145" t="str">
        <f t="shared" si="6"/>
        <v>C5</v>
      </c>
      <c r="AE57" s="145" t="str">
        <f t="shared" si="7"/>
        <v>C1</v>
      </c>
      <c r="AF57" s="117">
        <f>IF(SUMPRODUCT((Ergebniseingabe!$K$26:$K$55=AD57)*(Ergebniseingabe!$AG$26:$AG$55=AE57)*(ISNUMBER(Ergebniseingabe!$BE$26:$BE$55)))=1,SUMPRODUCT((Ergebniseingabe!$K$26:$K$55=AD57)*(Ergebniseingabe!$AG$26:$AG$55=AE57)*(Ergebniseingabe!$BB$26:$BB$55))&amp;":"&amp;SUMPRODUCT((Ergebniseingabe!$K$26:$K$55=AD57)*(Ergebniseingabe!$AG$26:$AG$55=AE57)*(Ergebniseingabe!$BE$26:$BE$55)),"")</f>
      </c>
      <c r="AG57" s="117">
        <f>IF(SUMPRODUCT((Ergebniseingabe!$AG$26:$AG$55=AD57)*(Ergebniseingabe!$K$26:$K$55=AE57)*(ISNUMBER(Ergebniseingabe!$BE$26:$BE$55)))=1,SUMPRODUCT((Ergebniseingabe!$AG$26:$AG$55=AD57)*(Ergebniseingabe!$K$26:$K$55=AE57)*(Ergebniseingabe!$BE$26:$BE$55))&amp;":"&amp;SUMPRODUCT((Ergebniseingabe!$AG$26:$AG$55=AD57)*(Ergebniseingabe!$K$26:$K$55=AE57)*(Ergebniseingabe!$BB$26:$BB$55)),"")</f>
      </c>
      <c r="AH57" s="145"/>
      <c r="AI57" s="145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</row>
    <row r="58" spans="3:61" s="117" customFormat="1" ht="12.75">
      <c r="C58" s="117">
        <f>SUM(COUNT(C54:C57)*(COUNT(C54:C57)-1))</f>
        <v>12</v>
      </c>
      <c r="D58" s="102"/>
      <c r="E58" s="102"/>
      <c r="F58" s="102">
        <f>COUNTIF($F$54:$F$57,1)</f>
        <v>4</v>
      </c>
      <c r="G58" s="144"/>
      <c r="H58" s="149"/>
      <c r="I58" s="149"/>
      <c r="J58" s="149"/>
      <c r="K58" s="149"/>
      <c r="L58" s="144"/>
      <c r="M58" s="149">
        <f>SUM(M54:M57)</f>
        <v>0</v>
      </c>
      <c r="V58" s="153"/>
      <c r="W58" s="150"/>
      <c r="X58" s="151"/>
      <c r="Y58" s="151"/>
      <c r="Z58" s="144"/>
      <c r="AA58" s="145"/>
      <c r="AB58" s="117">
        <v>5</v>
      </c>
      <c r="AC58" s="117" t="str">
        <f t="shared" si="5"/>
        <v>C3C2</v>
      </c>
      <c r="AD58" s="145" t="str">
        <f t="shared" si="6"/>
        <v>C3</v>
      </c>
      <c r="AE58" s="145" t="str">
        <f t="shared" si="7"/>
        <v>C2</v>
      </c>
      <c r="AF58" s="117">
        <f>IF(SUMPRODUCT((Ergebniseingabe!$K$26:$K$55=AD58)*(Ergebniseingabe!$AG$26:$AG$55=AE58)*(ISNUMBER(Ergebniseingabe!$BE$26:$BE$55)))=1,SUMPRODUCT((Ergebniseingabe!$K$26:$K$55=AD58)*(Ergebniseingabe!$AG$26:$AG$55=AE58)*(Ergebniseingabe!$BB$26:$BB$55))&amp;":"&amp;SUMPRODUCT((Ergebniseingabe!$K$26:$K$55=AD58)*(Ergebniseingabe!$AG$26:$AG$55=AE58)*(Ergebniseingabe!$BE$26:$BE$55)),"")</f>
      </c>
      <c r="AG58" s="117">
        <f>IF(SUMPRODUCT((Ergebniseingabe!$AG$26:$AG$55=AD58)*(Ergebniseingabe!$K$26:$K$55=AE58)*(ISNUMBER(Ergebniseingabe!$BE$26:$BE$55)))=1,SUMPRODUCT((Ergebniseingabe!$AG$26:$AG$55=AD58)*(Ergebniseingabe!$K$26:$K$55=AE58)*(Ergebniseingabe!$BE$26:$BE$55))&amp;":"&amp;SUMPRODUCT((Ergebniseingabe!$AG$26:$AG$55=AD58)*(Ergebniseingabe!$K$26:$K$55=AE58)*(Ergebniseingabe!$BB$26:$BB$55)),"")</f>
      </c>
      <c r="AH58" s="145"/>
      <c r="AI58" s="145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</row>
    <row r="59" spans="3:61" s="117" customFormat="1" ht="12.75">
      <c r="C59" s="99"/>
      <c r="D59" s="99"/>
      <c r="E59" s="99"/>
      <c r="F59" s="102">
        <f>COUNTIF($F$54:$F$57,2)</f>
        <v>0</v>
      </c>
      <c r="G59" s="99"/>
      <c r="H59" s="99"/>
      <c r="I59" s="99"/>
      <c r="J59" s="99"/>
      <c r="K59" s="99"/>
      <c r="L59" s="140"/>
      <c r="M59" s="140"/>
      <c r="V59" s="153"/>
      <c r="W59" s="150"/>
      <c r="X59" s="151"/>
      <c r="Y59" s="151"/>
      <c r="Z59" s="144"/>
      <c r="AA59" s="145"/>
      <c r="AB59" s="117">
        <v>6</v>
      </c>
      <c r="AC59" s="117" t="str">
        <f t="shared" si="5"/>
        <v>C4C2</v>
      </c>
      <c r="AD59" s="145" t="str">
        <f t="shared" si="6"/>
        <v>C4</v>
      </c>
      <c r="AE59" s="145" t="str">
        <f t="shared" si="7"/>
        <v>C2</v>
      </c>
      <c r="AF59" s="117">
        <f>IF(SUMPRODUCT((Ergebniseingabe!$K$26:$K$55=AD59)*(Ergebniseingabe!$AG$26:$AG$55=AE59)*(ISNUMBER(Ergebniseingabe!$BE$26:$BE$55)))=1,SUMPRODUCT((Ergebniseingabe!$K$26:$K$55=AD59)*(Ergebniseingabe!$AG$26:$AG$55=AE59)*(Ergebniseingabe!$BB$26:$BB$55))&amp;":"&amp;SUMPRODUCT((Ergebniseingabe!$K$26:$K$55=AD59)*(Ergebniseingabe!$AG$26:$AG$55=AE59)*(Ergebniseingabe!$BE$26:$BE$55)),"")</f>
      </c>
      <c r="AG59" s="117">
        <f>IF(SUMPRODUCT((Ergebniseingabe!$AG$26:$AG$55=AD59)*(Ergebniseingabe!$K$26:$K$55=AE59)*(ISNUMBER(Ergebniseingabe!$BE$26:$BE$55)))=1,SUMPRODUCT((Ergebniseingabe!$AG$26:$AG$55=AD59)*(Ergebniseingabe!$K$26:$K$55=AE59)*(Ergebniseingabe!$BE$26:$BE$55))&amp;":"&amp;SUMPRODUCT((Ergebniseingabe!$AG$26:$AG$55=AD59)*(Ergebniseingabe!$K$26:$K$55=AE59)*(Ergebniseingabe!$BB$26:$BB$55)),"")</f>
      </c>
      <c r="AH59" s="145"/>
      <c r="AI59" s="145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</row>
    <row r="60" spans="3:61" s="117" customFormat="1" ht="12.75">
      <c r="C60" s="147"/>
      <c r="D60" s="147"/>
      <c r="E60" s="147"/>
      <c r="F60" s="147"/>
      <c r="AB60" s="117">
        <v>7</v>
      </c>
      <c r="AC60" s="117" t="str">
        <f t="shared" si="5"/>
        <v>C5C2</v>
      </c>
      <c r="AD60" s="145" t="str">
        <f t="shared" si="6"/>
        <v>C5</v>
      </c>
      <c r="AE60" s="145" t="str">
        <f t="shared" si="7"/>
        <v>C2</v>
      </c>
      <c r="AF60" s="117">
        <f>IF(SUMPRODUCT((Ergebniseingabe!$K$26:$K$55=AD60)*(Ergebniseingabe!$AG$26:$AG$55=AE60)*(ISNUMBER(Ergebniseingabe!$BE$26:$BE$55)))=1,SUMPRODUCT((Ergebniseingabe!$K$26:$K$55=AD60)*(Ergebniseingabe!$AG$26:$AG$55=AE60)*(Ergebniseingabe!$BB$26:$BB$55))&amp;":"&amp;SUMPRODUCT((Ergebniseingabe!$K$26:$K$55=AD60)*(Ergebniseingabe!$AG$26:$AG$55=AE60)*(Ergebniseingabe!$BE$26:$BE$55)),"")</f>
      </c>
      <c r="AG60" s="117">
        <f>IF(SUMPRODUCT((Ergebniseingabe!$AG$26:$AG$55=AD60)*(Ergebniseingabe!$K$26:$K$55=AE60)*(ISNUMBER(Ergebniseingabe!$BE$26:$BE$55)))=1,SUMPRODUCT((Ergebniseingabe!$AG$26:$AG$55=AD60)*(Ergebniseingabe!$K$26:$K$55=AE60)*(Ergebniseingabe!$BE$26:$BE$55))&amp;":"&amp;SUMPRODUCT((Ergebniseingabe!$AG$26:$AG$55=AD60)*(Ergebniseingabe!$K$26:$K$55=AE60)*(Ergebniseingabe!$BB$26:$BB$55)),"")</f>
      </c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</row>
    <row r="61" spans="3:61" s="117" customFormat="1" ht="12.75">
      <c r="C61" s="99"/>
      <c r="D61" s="99"/>
      <c r="E61" s="99"/>
      <c r="F61" s="99"/>
      <c r="G61" s="99"/>
      <c r="H61" s="99"/>
      <c r="I61" s="99"/>
      <c r="J61" s="99"/>
      <c r="K61" s="99"/>
      <c r="L61" s="140"/>
      <c r="M61" s="140"/>
      <c r="AB61" s="117">
        <v>8</v>
      </c>
      <c r="AC61" s="117" t="str">
        <f t="shared" si="5"/>
        <v>C4C3</v>
      </c>
      <c r="AD61" s="145" t="str">
        <f t="shared" si="6"/>
        <v>C4</v>
      </c>
      <c r="AE61" s="145" t="str">
        <f t="shared" si="7"/>
        <v>C3</v>
      </c>
      <c r="AF61" s="117">
        <f>IF(SUMPRODUCT((Ergebniseingabe!$K$26:$K$55=AD61)*(Ergebniseingabe!$AG$26:$AG$55=AE61)*(ISNUMBER(Ergebniseingabe!$BE$26:$BE$55)))=1,SUMPRODUCT((Ergebniseingabe!$K$26:$K$55=AD61)*(Ergebniseingabe!$AG$26:$AG$55=AE61)*(Ergebniseingabe!$BB$26:$BB$55))&amp;":"&amp;SUMPRODUCT((Ergebniseingabe!$K$26:$K$55=AD61)*(Ergebniseingabe!$AG$26:$AG$55=AE61)*(Ergebniseingabe!$BE$26:$BE$55)),"")</f>
      </c>
      <c r="AG61" s="117">
        <f>IF(SUMPRODUCT((Ergebniseingabe!$AG$26:$AG$55=AD61)*(Ergebniseingabe!$K$26:$K$55=AE61)*(ISNUMBER(Ergebniseingabe!$BE$26:$BE$55)))=1,SUMPRODUCT((Ergebniseingabe!$AG$26:$AG$55=AD61)*(Ergebniseingabe!$K$26:$K$55=AE61)*(Ergebniseingabe!$BE$26:$BE$55))&amp;":"&amp;SUMPRODUCT((Ergebniseingabe!$AG$26:$AG$55=AD61)*(Ergebniseingabe!$K$26:$K$55=AE61)*(Ergebniseingabe!$BB$26:$BB$55)),"")</f>
      </c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</row>
    <row r="62" spans="3:61" s="117" customFormat="1" ht="12.75">
      <c r="C62" s="139" t="s">
        <v>47</v>
      </c>
      <c r="D62" s="99"/>
      <c r="E62" s="99"/>
      <c r="F62" s="99"/>
      <c r="G62" s="99"/>
      <c r="H62" s="99"/>
      <c r="I62" s="99"/>
      <c r="J62" s="99"/>
      <c r="K62" s="99"/>
      <c r="L62" s="140"/>
      <c r="M62" s="140"/>
      <c r="AB62" s="117">
        <v>9</v>
      </c>
      <c r="AC62" s="117" t="str">
        <f t="shared" si="5"/>
        <v>C5C3</v>
      </c>
      <c r="AD62" s="145" t="str">
        <f t="shared" si="6"/>
        <v>C5</v>
      </c>
      <c r="AE62" s="145" t="str">
        <f t="shared" si="7"/>
        <v>C3</v>
      </c>
      <c r="AF62" s="117">
        <f>IF(SUMPRODUCT((Ergebniseingabe!$K$26:$K$55=AD62)*(Ergebniseingabe!$AG$26:$AG$55=AE62)*(ISNUMBER(Ergebniseingabe!$BE$26:$BE$55)))=1,SUMPRODUCT((Ergebniseingabe!$K$26:$K$55=AD62)*(Ergebniseingabe!$AG$26:$AG$55=AE62)*(Ergebniseingabe!$BB$26:$BB$55))&amp;":"&amp;SUMPRODUCT((Ergebniseingabe!$K$26:$K$55=AD62)*(Ergebniseingabe!$AG$26:$AG$55=AE62)*(Ergebniseingabe!$BE$26:$BE$55)),"")</f>
      </c>
      <c r="AG62" s="117">
        <f>IF(SUMPRODUCT((Ergebniseingabe!$AG$26:$AG$55=AD62)*(Ergebniseingabe!$K$26:$K$55=AE62)*(ISNUMBER(Ergebniseingabe!$BE$26:$BE$55)))=1,SUMPRODUCT((Ergebniseingabe!$AG$26:$AG$55=AD62)*(Ergebniseingabe!$K$26:$K$55=AE62)*(Ergebniseingabe!$BE$26:$BE$55))&amp;":"&amp;SUMPRODUCT((Ergebniseingabe!$AG$26:$AG$55=AD62)*(Ergebniseingabe!$K$26:$K$55=AE62)*(Ergebniseingabe!$BB$26:$BB$55)),"")</f>
      </c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</row>
    <row r="63" spans="3:61" s="117" customFormat="1" ht="12.75">
      <c r="C63" s="117">
        <v>1</v>
      </c>
      <c r="D63" s="102">
        <f>RANK(E63,$E$63:$E$66,1)</f>
        <v>1</v>
      </c>
      <c r="E63" s="102">
        <f>F63+ROW()/1000</f>
        <v>1.063</v>
      </c>
      <c r="F63" s="102">
        <f>RANK(L63,$L$63:$L$66)</f>
        <v>1</v>
      </c>
      <c r="G63" s="144">
        <f>VLOOKUP(C63,Ergebniseingabe!$AF$109:$BF$112,7,0)</f>
      </c>
      <c r="H63" s="145">
        <f>SUMPRODUCT((G63=Ergebniseingabe!$K$119:$AE$130)*(Ergebniseingabe!$BB$119:$BB$130))+SUMPRODUCT((G63=Ergebniseingabe!$AG$119:$BA$130)*(Ergebniseingabe!$BE$119:$BE$130))</f>
        <v>0</v>
      </c>
      <c r="I63" s="145">
        <f>SUMPRODUCT((G63=Ergebniseingabe!$K$119:$AE$130)*(Ergebniseingabe!$BE$119:$BE$130))+SUMPRODUCT((G63=Ergebniseingabe!$AG$119:$BA$130)*(Ergebniseingabe!$BB$119:$BB$130))</f>
        <v>0</v>
      </c>
      <c r="J63" s="145">
        <f>(SUMPRODUCT((G63=Ergebniseingabe!$K$119:$AE$130)*((Ergebniseingabe!$BB$119:$BB$130)&gt;(Ergebniseingabe!$BE$119:$BE$130)))+SUMPRODUCT((G63=Ergebniseingabe!$AG$119:$BA$130)*((Ergebniseingabe!$BE$119:$BE$130)&gt;(Ergebniseingabe!$BB$119:$BB$130))))*3+SUMPRODUCT(((G63=Ergebniseingabe!$K$119:$AE$130)+(G63=Ergebniseingabe!$AG$119:$BA$130))*((Ergebniseingabe!$BE$119:$BE$130)=(Ergebniseingabe!$BB$119:$BB$130))*NOT(ISBLANK(Ergebniseingabe!$BB$119:$BB$130)))</f>
        <v>0</v>
      </c>
      <c r="K63" s="146">
        <f>H63-I63</f>
        <v>0</v>
      </c>
      <c r="L63" s="145">
        <f>J63*100000+K63*1000+H63</f>
        <v>0</v>
      </c>
      <c r="M63" s="145">
        <f>SUMPRODUCT((Ergebniseingabe!$K$119:$AE$130=G63)*(Ergebniseingabe!$BB$119:$BB$130&lt;&gt;""))+SUMPRODUCT((Ergebniseingabe!$AG$119:$BA$130=G63)*(Ergebniseingabe!$BE$119:$BE$130&lt;&gt;""))</f>
        <v>0</v>
      </c>
      <c r="N63" s="145">
        <f>SUMPRODUCT((Ergebniseingabe!$K$119:$AE$130=G63)*(Ergebniseingabe!$BB$119:$BB$130&gt;Ergebniseingabe!$BE$119:$BE$130))+SUMPRODUCT((Ergebniseingabe!$AG$119:$BA$130=G63)*(Ergebniseingabe!$BB$119:$BB$130&lt;Ergebniseingabe!$BE$119:$BE$130))</f>
        <v>0</v>
      </c>
      <c r="O63" s="145">
        <f>SUMPRODUCT((Ergebniseingabe!$K$119:$BA$130=G63)*(Ergebniseingabe!$BB$119:$BB$130=Ergebniseingabe!$BE$119:$BE$130)*(Ergebniseingabe!$BB$119:$BB$130&lt;&gt;"")*(Ergebniseingabe!$BE$119:$BE$130&lt;&gt;""))</f>
        <v>0</v>
      </c>
      <c r="P63" s="145">
        <f>SUMPRODUCT((Ergebniseingabe!$K$119:$AE$130=G63)*(Ergebniseingabe!$BB$119:$BB$130&lt;Ergebniseingabe!$BE$119:$BE$130))+SUMPRODUCT((Ergebniseingabe!$AG$119:$BA$130=G63)*(Ergebniseingabe!$BB$119:$BB$130&gt;Ergebniseingabe!$BE$119:$BE$130))</f>
        <v>0</v>
      </c>
      <c r="AB63" s="117">
        <v>10</v>
      </c>
      <c r="AC63" s="117" t="str">
        <f t="shared" si="5"/>
        <v>C5C4</v>
      </c>
      <c r="AD63" s="145" t="str">
        <f t="shared" si="6"/>
        <v>C5</v>
      </c>
      <c r="AE63" s="145" t="str">
        <f t="shared" si="7"/>
        <v>C4</v>
      </c>
      <c r="AF63" s="117">
        <f>IF(SUMPRODUCT((Ergebniseingabe!$K$26:$K$55=AD63)*(Ergebniseingabe!$AG$26:$AG$55=AE63)*(ISNUMBER(Ergebniseingabe!$BE$26:$BE$55)))=1,SUMPRODUCT((Ergebniseingabe!$K$26:$K$55=AD63)*(Ergebniseingabe!$AG$26:$AG$55=AE63)*(Ergebniseingabe!$BB$26:$BB$55))&amp;":"&amp;SUMPRODUCT((Ergebniseingabe!$K$26:$K$55=AD63)*(Ergebniseingabe!$AG$26:$AG$55=AE63)*(Ergebniseingabe!$BE$26:$BE$55)),"")</f>
      </c>
      <c r="AG63" s="117">
        <f>IF(SUMPRODUCT((Ergebniseingabe!$AG$26:$AG$55=AD63)*(Ergebniseingabe!$K$26:$K$55=AE63)*(ISNUMBER(Ergebniseingabe!$BE$26:$BE$55)))=1,SUMPRODUCT((Ergebniseingabe!$AG$26:$AG$55=AD63)*(Ergebniseingabe!$K$26:$K$55=AE63)*(Ergebniseingabe!$BE$26:$BE$55))&amp;":"&amp;SUMPRODUCT((Ergebniseingabe!$AG$26:$AG$55=AD63)*(Ergebniseingabe!$K$26:$K$55=AE63)*(Ergebniseingabe!$BB$26:$BB$55)),"")</f>
      </c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</row>
    <row r="64" spans="3:61" s="117" customFormat="1" ht="12.75">
      <c r="C64" s="117">
        <v>2</v>
      </c>
      <c r="D64" s="102">
        <f>RANK(E64,$E$63:$E$66,1)</f>
        <v>2</v>
      </c>
      <c r="E64" s="102">
        <f>F64+ROW()/1000</f>
        <v>1.064</v>
      </c>
      <c r="F64" s="102">
        <f>RANK(L64,$L$63:$L$66)</f>
        <v>1</v>
      </c>
      <c r="G64" s="144">
        <f>VLOOKUP(C64,Ergebniseingabe!$AF$109:$BF$112,7,0)</f>
      </c>
      <c r="H64" s="145">
        <f>SUMPRODUCT((G64=Ergebniseingabe!$K$119:$AE$130)*(Ergebniseingabe!$BB$119:$BB$130))+SUMPRODUCT((G64=Ergebniseingabe!$AG$119:$BA$130)*(Ergebniseingabe!$BE$119:$BE$130))</f>
        <v>0</v>
      </c>
      <c r="I64" s="145">
        <f>SUMPRODUCT((G64=Ergebniseingabe!$K$119:$AE$130)*(Ergebniseingabe!$BE$119:$BE$130))+SUMPRODUCT((G64=Ergebniseingabe!$AG$119:$BA$130)*(Ergebniseingabe!$BB$119:$BB$130))</f>
        <v>0</v>
      </c>
      <c r="J64" s="145">
        <f>(SUMPRODUCT((G64=Ergebniseingabe!$K$119:$AE$130)*((Ergebniseingabe!$BB$119:$BB$130)&gt;(Ergebniseingabe!$BE$119:$BE$130)))+SUMPRODUCT((G64=Ergebniseingabe!$AG$119:$BA$130)*((Ergebniseingabe!$BE$119:$BE$130)&gt;(Ergebniseingabe!$BB$119:$BB$130))))*3+SUMPRODUCT(((G64=Ergebniseingabe!$K$119:$AE$130)+(G64=Ergebniseingabe!$AG$119:$BA$130))*((Ergebniseingabe!$BE$119:$BE$130)=(Ergebniseingabe!$BB$119:$BB$130))*NOT(ISBLANK(Ergebniseingabe!$BB$119:$BB$130)))</f>
        <v>0</v>
      </c>
      <c r="K64" s="146">
        <f>H64-I64</f>
        <v>0</v>
      </c>
      <c r="L64" s="145">
        <f>J64*100000+K64*1000+H64</f>
        <v>0</v>
      </c>
      <c r="M64" s="145">
        <f>SUMPRODUCT((Ergebniseingabe!$K$119:$AE$130=G64)*(Ergebniseingabe!$BB$119:$BB$130&lt;&gt;""))+SUMPRODUCT((Ergebniseingabe!$AG$119:$BA$130=G64)*(Ergebniseingabe!$BE$119:$BE$130&lt;&gt;""))</f>
        <v>0</v>
      </c>
      <c r="N64" s="145">
        <f>SUMPRODUCT((Ergebniseingabe!$K$119:$AE$130=G64)*(Ergebniseingabe!$BB$119:$BB$130&gt;Ergebniseingabe!$BE$119:$BE$130))+SUMPRODUCT((Ergebniseingabe!$AG$119:$BA$130=G64)*(Ergebniseingabe!$BB$119:$BB$130&lt;Ergebniseingabe!$BE$119:$BE$130))</f>
        <v>0</v>
      </c>
      <c r="O64" s="145">
        <f>SUMPRODUCT((Ergebniseingabe!$K$119:$BA$130=G64)*(Ergebniseingabe!$BB$119:$BB$130=Ergebniseingabe!$BE$119:$BE$130)*(Ergebniseingabe!$BB$119:$BB$130&lt;&gt;"")*(Ergebniseingabe!$BE$119:$BE$130&lt;&gt;""))</f>
        <v>0</v>
      </c>
      <c r="P64" s="145">
        <f>SUMPRODUCT((Ergebniseingabe!$K$119:$AE$130=G64)*(Ergebniseingabe!$BB$119:$BB$130&lt;Ergebniseingabe!$BE$119:$BE$130))+SUMPRODUCT((Ergebniseingabe!$AG$119:$BA$130=G64)*(Ergebniseingabe!$BB$119:$BB$130&gt;Ergebniseingabe!$BE$119:$BE$130))</f>
        <v>0</v>
      </c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</row>
    <row r="65" spans="3:61" s="117" customFormat="1" ht="12.75">
      <c r="C65" s="117">
        <v>3</v>
      </c>
      <c r="D65" s="102">
        <f>RANK(E65,$E$63:$E$66,1)</f>
        <v>3</v>
      </c>
      <c r="E65" s="102">
        <f>F65+ROW()/1000</f>
        <v>1.065</v>
      </c>
      <c r="F65" s="102">
        <f>RANK(L65,$L$63:$L$66)</f>
        <v>1</v>
      </c>
      <c r="G65" s="144">
        <f>VLOOKUP(C65,Ergebniseingabe!$AF$109:$BF$112,7,0)</f>
      </c>
      <c r="H65" s="145">
        <f>SUMPRODUCT((G65=Ergebniseingabe!$K$119:$AE$130)*(Ergebniseingabe!$BB$119:$BB$130))+SUMPRODUCT((G65=Ergebniseingabe!$AG$119:$BA$130)*(Ergebniseingabe!$BE$119:$BE$130))</f>
        <v>0</v>
      </c>
      <c r="I65" s="145">
        <f>SUMPRODUCT((G65=Ergebniseingabe!$K$119:$AE$130)*(Ergebniseingabe!$BE$119:$BE$130))+SUMPRODUCT((G65=Ergebniseingabe!$AG$119:$BA$130)*(Ergebniseingabe!$BB$119:$BB$130))</f>
        <v>0</v>
      </c>
      <c r="J65" s="145">
        <f>(SUMPRODUCT((G65=Ergebniseingabe!$K$119:$AE$130)*((Ergebniseingabe!$BB$119:$BB$130)&gt;(Ergebniseingabe!$BE$119:$BE$130)))+SUMPRODUCT((G65=Ergebniseingabe!$AG$119:$BA$130)*((Ergebniseingabe!$BE$119:$BE$130)&gt;(Ergebniseingabe!$BB$119:$BB$130))))*3+SUMPRODUCT(((G65=Ergebniseingabe!$K$119:$AE$130)+(G65=Ergebniseingabe!$AG$119:$BA$130))*((Ergebniseingabe!$BE$119:$BE$130)=(Ergebniseingabe!$BB$119:$BB$130))*NOT(ISBLANK(Ergebniseingabe!$BB$119:$BB$130)))</f>
        <v>0</v>
      </c>
      <c r="K65" s="146">
        <f>H65-I65</f>
        <v>0</v>
      </c>
      <c r="L65" s="145">
        <f>J65*100000+K65*1000+H65</f>
        <v>0</v>
      </c>
      <c r="M65" s="145">
        <f>SUMPRODUCT((Ergebniseingabe!$K$119:$AE$130=G65)*(Ergebniseingabe!$BB$119:$BB$130&lt;&gt;""))+SUMPRODUCT((Ergebniseingabe!$AG$119:$BA$130=G65)*(Ergebniseingabe!$BE$119:$BE$130&lt;&gt;""))</f>
        <v>0</v>
      </c>
      <c r="N65" s="145">
        <f>SUMPRODUCT((Ergebniseingabe!$K$119:$AE$130=G65)*(Ergebniseingabe!$BB$119:$BB$130&gt;Ergebniseingabe!$BE$119:$BE$130))+SUMPRODUCT((Ergebniseingabe!$AG$119:$BA$130=G65)*(Ergebniseingabe!$BB$119:$BB$130&lt;Ergebniseingabe!$BE$119:$BE$130))</f>
        <v>0</v>
      </c>
      <c r="O65" s="145">
        <f>SUMPRODUCT((Ergebniseingabe!$K$119:$BA$130=G65)*(Ergebniseingabe!$BB$119:$BB$130=Ergebniseingabe!$BE$119:$BE$130)*(Ergebniseingabe!$BB$119:$BB$130&lt;&gt;"")*(Ergebniseingabe!$BE$119:$BE$130&lt;&gt;""))</f>
        <v>0</v>
      </c>
      <c r="P65" s="145">
        <f>SUMPRODUCT((Ergebniseingabe!$K$119:$AE$130=G65)*(Ergebniseingabe!$BB$119:$BB$130&lt;Ergebniseingabe!$BE$119:$BE$130))+SUMPRODUCT((Ergebniseingabe!$AG$119:$BA$130=G65)*(Ergebniseingabe!$BB$119:$BB$130&gt;Ergebniseingabe!$BE$119:$BE$130))</f>
        <v>0</v>
      </c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</row>
    <row r="66" spans="3:61" s="117" customFormat="1" ht="12.75">
      <c r="C66" s="117">
        <v>4</v>
      </c>
      <c r="D66" s="102">
        <f>RANK(E66,$E$63:$E$66,1)</f>
        <v>4</v>
      </c>
      <c r="E66" s="102">
        <f>F66+ROW()/1000</f>
        <v>1.066</v>
      </c>
      <c r="F66" s="102">
        <f>RANK(L66,$L$63:$L$66)</f>
        <v>1</v>
      </c>
      <c r="G66" s="144">
        <f>VLOOKUP(C66,Ergebniseingabe!$AF$109:$BF$112,7,0)</f>
      </c>
      <c r="H66" s="145">
        <f>SUMPRODUCT((G66=Ergebniseingabe!$K$119:$AE$130)*(Ergebniseingabe!$BB$119:$BB$130))+SUMPRODUCT((G66=Ergebniseingabe!$AG$119:$BA$130)*(Ergebniseingabe!$BE$119:$BE$130))</f>
        <v>0</v>
      </c>
      <c r="I66" s="145">
        <f>SUMPRODUCT((G66=Ergebniseingabe!$K$119:$AE$130)*(Ergebniseingabe!$BE$119:$BE$130))+SUMPRODUCT((G66=Ergebniseingabe!$AG$119:$BA$130)*(Ergebniseingabe!$BB$119:$BB$130))</f>
        <v>0</v>
      </c>
      <c r="J66" s="145">
        <f>(SUMPRODUCT((G66=Ergebniseingabe!$K$119:$AE$130)*((Ergebniseingabe!$BB$119:$BB$130)&gt;(Ergebniseingabe!$BE$119:$BE$130)))+SUMPRODUCT((G66=Ergebniseingabe!$AG$119:$BA$130)*((Ergebniseingabe!$BE$119:$BE$130)&gt;(Ergebniseingabe!$BB$119:$BB$130))))*3+SUMPRODUCT(((G66=Ergebniseingabe!$K$119:$AE$130)+(G66=Ergebniseingabe!$AG$119:$BA$130))*((Ergebniseingabe!$BE$119:$BE$130)=(Ergebniseingabe!$BB$119:$BB$130))*NOT(ISBLANK(Ergebniseingabe!$BB$119:$BB$130)))</f>
        <v>0</v>
      </c>
      <c r="K66" s="146">
        <f>H66-I66</f>
        <v>0</v>
      </c>
      <c r="L66" s="145">
        <f>J66*100000+K66*1000+H66</f>
        <v>0</v>
      </c>
      <c r="M66" s="145">
        <f>SUMPRODUCT((Ergebniseingabe!$K$119:$AE$130=G66)*(Ergebniseingabe!$BB$119:$BB$130&lt;&gt;""))+SUMPRODUCT((Ergebniseingabe!$AG$119:$BA$130=G66)*(Ergebniseingabe!$BE$119:$BE$130&lt;&gt;""))</f>
        <v>0</v>
      </c>
      <c r="N66" s="145">
        <f>SUMPRODUCT((Ergebniseingabe!$K$119:$AE$130=G66)*(Ergebniseingabe!$BB$119:$BB$130&gt;Ergebniseingabe!$BE$119:$BE$130))+SUMPRODUCT((Ergebniseingabe!$AG$119:$BA$130=G66)*(Ergebniseingabe!$BB$119:$BB$130&lt;Ergebniseingabe!$BE$119:$BE$130))</f>
        <v>0</v>
      </c>
      <c r="O66" s="145">
        <f>SUMPRODUCT((Ergebniseingabe!$K$119:$BA$130=G66)*(Ergebniseingabe!$BB$119:$BB$130=Ergebniseingabe!$BE$119:$BE$130)*(Ergebniseingabe!$BB$119:$BB$130&lt;&gt;"")*(Ergebniseingabe!$BE$119:$BE$130&lt;&gt;""))</f>
        <v>0</v>
      </c>
      <c r="P66" s="145">
        <f>SUMPRODUCT((Ergebniseingabe!$K$119:$AE$130=G66)*(Ergebniseingabe!$BB$119:$BB$130&lt;Ergebniseingabe!$BE$119:$BE$130))+SUMPRODUCT((Ergebniseingabe!$AG$119:$BA$130=G66)*(Ergebniseingabe!$BB$119:$BB$130&gt;Ergebniseingabe!$BE$119:$BE$130))</f>
        <v>0</v>
      </c>
      <c r="AB66" s="117">
        <v>1</v>
      </c>
      <c r="AC66" s="117">
        <f aca="true" t="shared" si="8" ref="AC66:AC89">AD66&amp;AE66</f>
      </c>
      <c r="AD66" s="117">
        <f>G54</f>
      </c>
      <c r="AE66" s="117">
        <f>G55</f>
      </c>
      <c r="AF66" s="117">
        <f>IF(SUMPRODUCT((Ergebniseingabe!$K$119:$K$130=AD66)*(Ergebniseingabe!$AG$119:$AG$130=AE66)*(ISNUMBER(Ergebniseingabe!$BE$119:$BE$130)))=1,SUMPRODUCT((Ergebniseingabe!$K$119:$K$130=AD66)*(Ergebniseingabe!$AG$119:$AG$130=AE66)*(Ergebniseingabe!$BB$119:$BB$130))&amp;":"&amp;SUMPRODUCT((Ergebniseingabe!$K$119:$K$130=AD66)*(Ergebniseingabe!$AG$119:$AG$130=AE66)*(Ergebniseingabe!$BE$119:$BE$130)),"")</f>
      </c>
      <c r="AG66" s="117">
        <f>IF(SUMPRODUCT((Ergebniseingabe!$AG$119:$AG$130=AD66)*(Ergebniseingabe!$K$119:$K$130=AE66)*(ISNUMBER(Ergebniseingabe!$BE$119:$BE$130)))=1,SUMPRODUCT((Ergebniseingabe!$AG$119:$AG$130=AD66)*(Ergebniseingabe!$K$119:$K$130=AE66)*(Ergebniseingabe!$BE$119:$BE$130))&amp;":"&amp;SUMPRODUCT((Ergebniseingabe!$AG$119:$AG$130=AD66)*(Ergebniseingabe!$K$119:$K$130=AE66)*(Ergebniseingabe!$BB$119:$BB$130)),"")</f>
      </c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</row>
    <row r="67" spans="3:61" s="117" customFormat="1" ht="12.75">
      <c r="C67" s="117">
        <f>SUM(COUNT(C63:C66)*(COUNT(C63:C66)-1))</f>
        <v>12</v>
      </c>
      <c r="D67" s="102"/>
      <c r="E67" s="102"/>
      <c r="F67" s="102">
        <f>COUNTIF($F$63:$F$66,1)</f>
        <v>4</v>
      </c>
      <c r="G67" s="144"/>
      <c r="H67" s="149"/>
      <c r="I67" s="149"/>
      <c r="J67" s="149"/>
      <c r="K67" s="149"/>
      <c r="L67" s="144"/>
      <c r="M67" s="149">
        <f>SUM(M63:M66)</f>
        <v>0</v>
      </c>
      <c r="AB67" s="117">
        <v>2</v>
      </c>
      <c r="AC67" s="117">
        <f t="shared" si="8"/>
      </c>
      <c r="AD67" s="117">
        <f>G54</f>
      </c>
      <c r="AE67" s="117">
        <f>G56</f>
      </c>
      <c r="AF67" s="117">
        <f>IF(SUMPRODUCT((Ergebniseingabe!$K$119:$K$130=AD67)*(Ergebniseingabe!$AG$119:$AG$130=AE67)*(ISNUMBER(Ergebniseingabe!$BE$119:$BE$130)))=1,SUMPRODUCT((Ergebniseingabe!$K$119:$K$130=AD67)*(Ergebniseingabe!$AG$119:$AG$130=AE67)*(Ergebniseingabe!$BB$119:$BB$130))&amp;":"&amp;SUMPRODUCT((Ergebniseingabe!$K$119:$K$130=AD67)*(Ergebniseingabe!$AG$119:$AG$130=AE67)*(Ergebniseingabe!$BE$119:$BE$130)),"")</f>
      </c>
      <c r="AG67" s="117">
        <f>IF(SUMPRODUCT((Ergebniseingabe!$AG$119:$AG$130=AD67)*(Ergebniseingabe!$K$119:$K$130=AE67)*(ISNUMBER(Ergebniseingabe!$BE$119:$BE$130)))=1,SUMPRODUCT((Ergebniseingabe!$AG$119:$AG$130=AD67)*(Ergebniseingabe!$K$119:$K$130=AE67)*(Ergebniseingabe!$BE$119:$BE$130))&amp;":"&amp;SUMPRODUCT((Ergebniseingabe!$AG$119:$AG$130=AD67)*(Ergebniseingabe!$K$119:$K$130=AE67)*(Ergebniseingabe!$BB$119:$BB$130)),"")</f>
      </c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</row>
    <row r="68" spans="3:61" s="117" customFormat="1" ht="12.75">
      <c r="C68" s="99"/>
      <c r="D68" s="99"/>
      <c r="E68" s="99"/>
      <c r="F68" s="102">
        <f>COUNTIF($F$63:$F$66,2)</f>
        <v>0</v>
      </c>
      <c r="G68" s="99"/>
      <c r="H68" s="99"/>
      <c r="I68" s="99"/>
      <c r="J68" s="99"/>
      <c r="K68" s="99"/>
      <c r="L68" s="140"/>
      <c r="M68" s="140"/>
      <c r="AB68" s="117">
        <v>3</v>
      </c>
      <c r="AC68" s="117">
        <f t="shared" si="8"/>
      </c>
      <c r="AD68" s="117">
        <f>G54</f>
      </c>
      <c r="AE68" s="117">
        <f>G57</f>
      </c>
      <c r="AF68" s="117">
        <f>IF(SUMPRODUCT((Ergebniseingabe!$K$119:$K$130=AD68)*(Ergebniseingabe!$AG$119:$AG$130=AE68)*(ISNUMBER(Ergebniseingabe!$BE$119:$BE$130)))=1,SUMPRODUCT((Ergebniseingabe!$K$119:$K$130=AD68)*(Ergebniseingabe!$AG$119:$AG$130=AE68)*(Ergebniseingabe!$BB$119:$BB$130))&amp;":"&amp;SUMPRODUCT((Ergebniseingabe!$K$119:$K$130=AD68)*(Ergebniseingabe!$AG$119:$AG$130=AE68)*(Ergebniseingabe!$BE$119:$BE$130)),"")</f>
      </c>
      <c r="AG68" s="117">
        <f>IF(SUMPRODUCT((Ergebniseingabe!$AG$119:$AG$130=AD68)*(Ergebniseingabe!$K$119:$K$130=AE68)*(ISNUMBER(Ergebniseingabe!$BE$119:$BE$130)))=1,SUMPRODUCT((Ergebniseingabe!$AG$119:$AG$130=AD68)*(Ergebniseingabe!$K$119:$K$130=AE68)*(Ergebniseingabe!$BE$119:$BE$130))&amp;":"&amp;SUMPRODUCT((Ergebniseingabe!$AG$119:$AG$130=AD68)*(Ergebniseingabe!$K$119:$K$130=AE68)*(Ergebniseingabe!$BB$119:$BB$130)),"")</f>
      </c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</row>
    <row r="69" spans="3:61" s="117" customFormat="1" ht="12.75">
      <c r="C69" s="99"/>
      <c r="D69" s="99"/>
      <c r="E69" s="99"/>
      <c r="F69" s="102"/>
      <c r="G69" s="99"/>
      <c r="H69" s="99"/>
      <c r="I69" s="99"/>
      <c r="J69" s="99"/>
      <c r="K69" s="99"/>
      <c r="L69" s="140"/>
      <c r="M69" s="140"/>
      <c r="AB69" s="117">
        <v>4</v>
      </c>
      <c r="AC69" s="117">
        <f t="shared" si="8"/>
      </c>
      <c r="AD69" s="117">
        <f>G55</f>
      </c>
      <c r="AE69" s="117">
        <f>G56</f>
      </c>
      <c r="AF69" s="117">
        <f>IF(SUMPRODUCT((Ergebniseingabe!$K$119:$K$130=AD69)*(Ergebniseingabe!$AG$119:$AG$130=AE69)*(ISNUMBER(Ergebniseingabe!$BE$119:$BE$130)))=1,SUMPRODUCT((Ergebniseingabe!$K$119:$K$130=AD69)*(Ergebniseingabe!$AG$119:$AG$130=AE69)*(Ergebniseingabe!$BB$119:$BB$130))&amp;":"&amp;SUMPRODUCT((Ergebniseingabe!$K$119:$K$130=AD69)*(Ergebniseingabe!$AG$119:$AG$130=AE69)*(Ergebniseingabe!$BE$119:$BE$130)),"")</f>
      </c>
      <c r="AG69" s="117">
        <f>IF(SUMPRODUCT((Ergebniseingabe!$AG$119:$AG$130=AD69)*(Ergebniseingabe!$K$119:$K$130=AE69)*(ISNUMBER(Ergebniseingabe!$BE$119:$BE$130)))=1,SUMPRODUCT((Ergebniseingabe!$AG$119:$AG$130=AD69)*(Ergebniseingabe!$K$119:$K$130=AE69)*(Ergebniseingabe!$BE$119:$BE$130))&amp;":"&amp;SUMPRODUCT((Ergebniseingabe!$AG$119:$AG$130=AD69)*(Ergebniseingabe!$K$119:$K$130=AE69)*(Ergebniseingabe!$BB$119:$BB$130)),"")</f>
      </c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</row>
    <row r="70" spans="3:61" s="117" customFormat="1" ht="12.75">
      <c r="C70" s="99"/>
      <c r="D70" s="99"/>
      <c r="E70" s="99"/>
      <c r="F70" s="102"/>
      <c r="G70" s="99"/>
      <c r="H70" s="99"/>
      <c r="I70" s="99"/>
      <c r="J70" s="99"/>
      <c r="K70" s="99"/>
      <c r="L70" s="140"/>
      <c r="M70" s="140"/>
      <c r="AB70" s="117">
        <v>5</v>
      </c>
      <c r="AC70" s="117">
        <f t="shared" si="8"/>
      </c>
      <c r="AD70" s="117">
        <f>G55</f>
      </c>
      <c r="AE70" s="117">
        <f>G57</f>
      </c>
      <c r="AF70" s="117">
        <f>IF(SUMPRODUCT((Ergebniseingabe!$K$119:$K$130=AD70)*(Ergebniseingabe!$AG$119:$AG$130=AE70)*(ISNUMBER(Ergebniseingabe!$BE$119:$BE$130)))=1,SUMPRODUCT((Ergebniseingabe!$K$119:$K$130=AD70)*(Ergebniseingabe!$AG$119:$AG$130=AE70)*(Ergebniseingabe!$BB$119:$BB$130))&amp;":"&amp;SUMPRODUCT((Ergebniseingabe!$K$119:$K$130=AD70)*(Ergebniseingabe!$AG$119:$AG$130=AE70)*(Ergebniseingabe!$BE$119:$BE$130)),"")</f>
      </c>
      <c r="AG70" s="117">
        <f>IF(SUMPRODUCT((Ergebniseingabe!$AG$119:$AG$130=AD70)*(Ergebniseingabe!$K$119:$K$130=AE70)*(ISNUMBER(Ergebniseingabe!$BE$119:$BE$130)))=1,SUMPRODUCT((Ergebniseingabe!$AG$119:$AG$130=AD70)*(Ergebniseingabe!$K$119:$K$130=AE70)*(Ergebniseingabe!$BE$119:$BE$130))&amp;":"&amp;SUMPRODUCT((Ergebniseingabe!$AG$119:$AG$130=AD70)*(Ergebniseingabe!$K$119:$K$130=AE70)*(Ergebniseingabe!$BB$119:$BB$130)),"")</f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</row>
    <row r="71" spans="28:61" s="117" customFormat="1" ht="12.75">
      <c r="AB71" s="117">
        <v>6</v>
      </c>
      <c r="AC71" s="117">
        <f t="shared" si="8"/>
      </c>
      <c r="AD71" s="117">
        <f>G56</f>
      </c>
      <c r="AE71" s="117">
        <f>G57</f>
      </c>
      <c r="AF71" s="117">
        <f>IF(SUMPRODUCT((Ergebniseingabe!$K$119:$K$130=AD71)*(Ergebniseingabe!$AG$119:$AG$130=AE71)*(ISNUMBER(Ergebniseingabe!$BE$119:$BE$130)))=1,SUMPRODUCT((Ergebniseingabe!$K$119:$K$130=AD71)*(Ergebniseingabe!$AG$119:$AG$130=AE71)*(Ergebniseingabe!$BB$119:$BB$130))&amp;":"&amp;SUMPRODUCT((Ergebniseingabe!$K$119:$K$130=AD71)*(Ergebniseingabe!$AG$119:$AG$130=AE71)*(Ergebniseingabe!$BE$119:$BE$130)),"")</f>
      </c>
      <c r="AG71" s="117">
        <f>IF(SUMPRODUCT((Ergebniseingabe!$AG$119:$AG$130=AD71)*(Ergebniseingabe!$K$119:$K$130=AE71)*(ISNUMBER(Ergebniseingabe!$BE$119:$BE$130)))=1,SUMPRODUCT((Ergebniseingabe!$AG$119:$AG$130=AD71)*(Ergebniseingabe!$K$119:$K$130=AE71)*(Ergebniseingabe!$BE$119:$BE$130))&amp;":"&amp;SUMPRODUCT((Ergebniseingabe!$AG$119:$AG$130=AD71)*(Ergebniseingabe!$K$119:$K$130=AE71)*(Ergebniseingabe!$BB$119:$BB$130)),"")</f>
      </c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</row>
    <row r="72" spans="28:61" s="117" customFormat="1" ht="12.75">
      <c r="AB72" s="117">
        <v>1</v>
      </c>
      <c r="AC72" s="117">
        <f t="shared" si="8"/>
      </c>
      <c r="AD72" s="117">
        <f aca="true" t="shared" si="9" ref="AD72:AD77">AE66</f>
      </c>
      <c r="AE72" s="117">
        <f aca="true" t="shared" si="10" ref="AE72:AE77">AD66</f>
      </c>
      <c r="AF72" s="117">
        <f>IF(SUMPRODUCT((Ergebniseingabe!$K$119:$K$130=AD72)*(Ergebniseingabe!$AG$119:$AG$130=AE72)*(ISNUMBER(Ergebniseingabe!$BE$119:$BE$130)))=1,SUMPRODUCT((Ergebniseingabe!$K$119:$K$130=AD72)*(Ergebniseingabe!$AG$119:$AG$130=AE72)*(Ergebniseingabe!$BB$119:$BB$130))&amp;":"&amp;SUMPRODUCT((Ergebniseingabe!$K$119:$K$130=AD72)*(Ergebniseingabe!$AG$119:$AG$130=AE72)*(Ergebniseingabe!$BE$119:$BE$130)),"")</f>
      </c>
      <c r="AG72" s="117">
        <f>IF(SUMPRODUCT((Ergebniseingabe!$AG$119:$AG$130=AD72)*(Ergebniseingabe!$K$119:$K$130=AE72)*(ISNUMBER(Ergebniseingabe!$BE$119:$BE$130)))=1,SUMPRODUCT((Ergebniseingabe!$AG$119:$AG$130=AD72)*(Ergebniseingabe!$K$119:$K$130=AE72)*(Ergebniseingabe!$BE$119:$BE$130))&amp;":"&amp;SUMPRODUCT((Ergebniseingabe!$AG$119:$AG$130=AD72)*(Ergebniseingabe!$K$119:$K$130=AE72)*(Ergebniseingabe!$BB$119:$BB$130)),"")</f>
      </c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</row>
    <row r="73" spans="28:61" s="117" customFormat="1" ht="12.75">
      <c r="AB73" s="117">
        <v>2</v>
      </c>
      <c r="AC73" s="117">
        <f t="shared" si="8"/>
      </c>
      <c r="AD73" s="117">
        <f t="shared" si="9"/>
      </c>
      <c r="AE73" s="117">
        <f t="shared" si="10"/>
      </c>
      <c r="AF73" s="117">
        <f>IF(SUMPRODUCT((Ergebniseingabe!$K$119:$K$130=AD73)*(Ergebniseingabe!$AG$119:$AG$130=AE73)*(ISNUMBER(Ergebniseingabe!$BE$119:$BE$130)))=1,SUMPRODUCT((Ergebniseingabe!$K$119:$K$130=AD73)*(Ergebniseingabe!$AG$119:$AG$130=AE73)*(Ergebniseingabe!$BB$119:$BB$130))&amp;":"&amp;SUMPRODUCT((Ergebniseingabe!$K$119:$K$130=AD73)*(Ergebniseingabe!$AG$119:$AG$130=AE73)*(Ergebniseingabe!$BE$119:$BE$130)),"")</f>
      </c>
      <c r="AG73" s="117">
        <f>IF(SUMPRODUCT((Ergebniseingabe!$AG$119:$AG$130=AD73)*(Ergebniseingabe!$K$119:$K$130=AE73)*(ISNUMBER(Ergebniseingabe!$BE$119:$BE$130)))=1,SUMPRODUCT((Ergebniseingabe!$AG$119:$AG$130=AD73)*(Ergebniseingabe!$K$119:$K$130=AE73)*(Ergebniseingabe!$BE$119:$BE$130))&amp;":"&amp;SUMPRODUCT((Ergebniseingabe!$AG$119:$AG$130=AD73)*(Ergebniseingabe!$K$119:$K$130=AE73)*(Ergebniseingabe!$BB$119:$BB$130)),"")</f>
      </c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</row>
    <row r="74" spans="28:61" s="117" customFormat="1" ht="12.75">
      <c r="AB74" s="117">
        <v>3</v>
      </c>
      <c r="AC74" s="117">
        <f t="shared" si="8"/>
      </c>
      <c r="AD74" s="117">
        <f t="shared" si="9"/>
      </c>
      <c r="AE74" s="117">
        <f t="shared" si="10"/>
      </c>
      <c r="AF74" s="117">
        <f>IF(SUMPRODUCT((Ergebniseingabe!$K$119:$K$130=AD74)*(Ergebniseingabe!$AG$119:$AG$130=AE74)*(ISNUMBER(Ergebniseingabe!$BE$119:$BE$130)))=1,SUMPRODUCT((Ergebniseingabe!$K$119:$K$130=AD74)*(Ergebniseingabe!$AG$119:$AG$130=AE74)*(Ergebniseingabe!$BB$119:$BB$130))&amp;":"&amp;SUMPRODUCT((Ergebniseingabe!$K$119:$K$130=AD74)*(Ergebniseingabe!$AG$119:$AG$130=AE74)*(Ergebniseingabe!$BE$119:$BE$130)),"")</f>
      </c>
      <c r="AG74" s="117">
        <f>IF(SUMPRODUCT((Ergebniseingabe!$AG$119:$AG$130=AD74)*(Ergebniseingabe!$K$119:$K$130=AE74)*(ISNUMBER(Ergebniseingabe!$BE$119:$BE$130)))=1,SUMPRODUCT((Ergebniseingabe!$AG$119:$AG$130=AD74)*(Ergebniseingabe!$K$119:$K$130=AE74)*(Ergebniseingabe!$BE$119:$BE$130))&amp;":"&amp;SUMPRODUCT((Ergebniseingabe!$AG$119:$AG$130=AD74)*(Ergebniseingabe!$K$119:$K$130=AE74)*(Ergebniseingabe!$BB$119:$BB$130)),"")</f>
      </c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</row>
    <row r="75" spans="28:61" s="117" customFormat="1" ht="12.75">
      <c r="AB75" s="117">
        <v>4</v>
      </c>
      <c r="AC75" s="117">
        <f t="shared" si="8"/>
      </c>
      <c r="AD75" s="117">
        <f t="shared" si="9"/>
      </c>
      <c r="AE75" s="117">
        <f t="shared" si="10"/>
      </c>
      <c r="AF75" s="117">
        <f>IF(SUMPRODUCT((Ergebniseingabe!$K$119:$K$130=AD75)*(Ergebniseingabe!$AG$119:$AG$130=AE75)*(ISNUMBER(Ergebniseingabe!$BE$119:$BE$130)))=1,SUMPRODUCT((Ergebniseingabe!$K$119:$K$130=AD75)*(Ergebniseingabe!$AG$119:$AG$130=AE75)*(Ergebniseingabe!$BB$119:$BB$130))&amp;":"&amp;SUMPRODUCT((Ergebniseingabe!$K$119:$K$130=AD75)*(Ergebniseingabe!$AG$119:$AG$130=AE75)*(Ergebniseingabe!$BE$119:$BE$130)),"")</f>
      </c>
      <c r="AG75" s="117">
        <f>IF(SUMPRODUCT((Ergebniseingabe!$AG$119:$AG$130=AD75)*(Ergebniseingabe!$K$119:$K$130=AE75)*(ISNUMBER(Ergebniseingabe!$BE$119:$BE$130)))=1,SUMPRODUCT((Ergebniseingabe!$AG$119:$AG$130=AD75)*(Ergebniseingabe!$K$119:$K$130=AE75)*(Ergebniseingabe!$BE$119:$BE$130))&amp;":"&amp;SUMPRODUCT((Ergebniseingabe!$AG$119:$AG$130=AD75)*(Ergebniseingabe!$K$119:$K$130=AE75)*(Ergebniseingabe!$BB$119:$BB$130)),"")</f>
      </c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</row>
    <row r="76" spans="28:61" s="117" customFormat="1" ht="12.75">
      <c r="AB76" s="117">
        <v>5</v>
      </c>
      <c r="AC76" s="117">
        <f t="shared" si="8"/>
      </c>
      <c r="AD76" s="117">
        <f t="shared" si="9"/>
      </c>
      <c r="AE76" s="117">
        <f t="shared" si="10"/>
      </c>
      <c r="AF76" s="117">
        <f>IF(SUMPRODUCT((Ergebniseingabe!$K$119:$K$130=AD76)*(Ergebniseingabe!$AG$119:$AG$130=AE76)*(ISNUMBER(Ergebniseingabe!$BE$119:$BE$130)))=1,SUMPRODUCT((Ergebniseingabe!$K$119:$K$130=AD76)*(Ergebniseingabe!$AG$119:$AG$130=AE76)*(Ergebniseingabe!$BB$119:$BB$130))&amp;":"&amp;SUMPRODUCT((Ergebniseingabe!$K$119:$K$130=AD76)*(Ergebniseingabe!$AG$119:$AG$130=AE76)*(Ergebniseingabe!$BE$119:$BE$130)),"")</f>
      </c>
      <c r="AG76" s="117">
        <f>IF(SUMPRODUCT((Ergebniseingabe!$AG$119:$AG$130=AD76)*(Ergebniseingabe!$K$119:$K$130=AE76)*(ISNUMBER(Ergebniseingabe!$BE$119:$BE$130)))=1,SUMPRODUCT((Ergebniseingabe!$AG$119:$AG$130=AD76)*(Ergebniseingabe!$K$119:$K$130=AE76)*(Ergebniseingabe!$BE$119:$BE$130))&amp;":"&amp;SUMPRODUCT((Ergebniseingabe!$AG$119:$AG$130=AD76)*(Ergebniseingabe!$K$119:$K$130=AE76)*(Ergebniseingabe!$BB$119:$BB$130)),"")</f>
      </c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</row>
    <row r="77" spans="28:61" s="117" customFormat="1" ht="12.75">
      <c r="AB77" s="117">
        <v>6</v>
      </c>
      <c r="AC77" s="117">
        <f t="shared" si="8"/>
      </c>
      <c r="AD77" s="117">
        <f t="shared" si="9"/>
      </c>
      <c r="AE77" s="117">
        <f t="shared" si="10"/>
      </c>
      <c r="AF77" s="117">
        <f>IF(SUMPRODUCT((Ergebniseingabe!$K$119:$K$130=AD77)*(Ergebniseingabe!$AG$119:$AG$130=AE77)*(ISNUMBER(Ergebniseingabe!$BE$119:$BE$130)))=1,SUMPRODUCT((Ergebniseingabe!$K$119:$K$130=AD77)*(Ergebniseingabe!$AG$119:$AG$130=AE77)*(Ergebniseingabe!$BB$119:$BB$130))&amp;":"&amp;SUMPRODUCT((Ergebniseingabe!$K$119:$K$130=AD77)*(Ergebniseingabe!$AG$119:$AG$130=AE77)*(Ergebniseingabe!$BE$119:$BE$130)),"")</f>
      </c>
      <c r="AG77" s="117">
        <f>IF(SUMPRODUCT((Ergebniseingabe!$AG$119:$AG$130=AD77)*(Ergebniseingabe!$K$119:$K$130=AE77)*(ISNUMBER(Ergebniseingabe!$BE$119:$BE$130)))=1,SUMPRODUCT((Ergebniseingabe!$AG$119:$AG$130=AD77)*(Ergebniseingabe!$K$119:$K$130=AE77)*(Ergebniseingabe!$BE$119:$BE$130))&amp;":"&amp;SUMPRODUCT((Ergebniseingabe!$AG$119:$AG$130=AD77)*(Ergebniseingabe!$K$119:$K$130=AE77)*(Ergebniseingabe!$BB$119:$BB$130)),"")</f>
      </c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</row>
    <row r="78" spans="28:61" s="117" customFormat="1" ht="12.75">
      <c r="AB78" s="117">
        <v>1</v>
      </c>
      <c r="AC78" s="117">
        <f t="shared" si="8"/>
      </c>
      <c r="AD78" s="117">
        <f>G63</f>
      </c>
      <c r="AE78" s="117">
        <f>G64</f>
      </c>
      <c r="AF78" s="117">
        <f>IF(SUMPRODUCT((Ergebniseingabe!$K$119:$K$130=AD78)*(Ergebniseingabe!$AG$119:$AG$130=AE78)*(ISNUMBER(Ergebniseingabe!$BE$119:$BE$130)))=1,SUMPRODUCT((Ergebniseingabe!$K$119:$K$130=AD78)*(Ergebniseingabe!$AG$119:$AG$130=AE78)*(Ergebniseingabe!$BB$119:$BB$130))&amp;":"&amp;SUMPRODUCT((Ergebniseingabe!$K$119:$K$130=AD78)*(Ergebniseingabe!$AG$119:$AG$130=AE78)*(Ergebniseingabe!$BE$119:$BE$130)),"")</f>
      </c>
      <c r="AG78" s="117">
        <f>IF(SUMPRODUCT((Ergebniseingabe!$AG$119:$AG$130=AD78)*(Ergebniseingabe!$K$119:$K$130=AE78)*(ISNUMBER(Ergebniseingabe!$BE$119:$BE$130)))=1,SUMPRODUCT((Ergebniseingabe!$AG$119:$AG$130=AD78)*(Ergebniseingabe!$K$119:$K$130=AE78)*(Ergebniseingabe!$BE$119:$BE$130))&amp;":"&amp;SUMPRODUCT((Ergebniseingabe!$AG$119:$AG$130=AD78)*(Ergebniseingabe!$K$119:$K$130=AE78)*(Ergebniseingabe!$BB$119:$BB$130)),"")</f>
      </c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</row>
    <row r="79" spans="28:61" s="117" customFormat="1" ht="12.75">
      <c r="AB79" s="117">
        <v>2</v>
      </c>
      <c r="AC79" s="117">
        <f t="shared" si="8"/>
      </c>
      <c r="AD79" s="117">
        <f>G63</f>
      </c>
      <c r="AE79" s="117">
        <f>G65</f>
      </c>
      <c r="AF79" s="117">
        <f>IF(SUMPRODUCT((Ergebniseingabe!$K$119:$K$130=AD79)*(Ergebniseingabe!$AG$119:$AG$130=AE79)*(ISNUMBER(Ergebniseingabe!$BE$119:$BE$130)))=1,SUMPRODUCT((Ergebniseingabe!$K$119:$K$130=AD79)*(Ergebniseingabe!$AG$119:$AG$130=AE79)*(Ergebniseingabe!$BB$119:$BB$130))&amp;":"&amp;SUMPRODUCT((Ergebniseingabe!$K$119:$K$130=AD79)*(Ergebniseingabe!$AG$119:$AG$130=AE79)*(Ergebniseingabe!$BE$119:$BE$130)),"")</f>
      </c>
      <c r="AG79" s="117">
        <f>IF(SUMPRODUCT((Ergebniseingabe!$AG$119:$AG$130=AD79)*(Ergebniseingabe!$K$119:$K$130=AE79)*(ISNUMBER(Ergebniseingabe!$BE$119:$BE$130)))=1,SUMPRODUCT((Ergebniseingabe!$AG$119:$AG$130=AD79)*(Ergebniseingabe!$K$119:$K$130=AE79)*(Ergebniseingabe!$BE$119:$BE$130))&amp;":"&amp;SUMPRODUCT((Ergebniseingabe!$AG$119:$AG$130=AD79)*(Ergebniseingabe!$K$119:$K$130=AE79)*(Ergebniseingabe!$BB$119:$BB$130)),"")</f>
      </c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</row>
    <row r="80" spans="28:61" s="117" customFormat="1" ht="12.75">
      <c r="AB80" s="117">
        <v>3</v>
      </c>
      <c r="AC80" s="117">
        <f t="shared" si="8"/>
      </c>
      <c r="AD80" s="117">
        <f>G63</f>
      </c>
      <c r="AE80" s="117">
        <f>G66</f>
      </c>
      <c r="AF80" s="117">
        <f>IF(SUMPRODUCT((Ergebniseingabe!$K$119:$K$130=AD80)*(Ergebniseingabe!$AG$119:$AG$130=AE80)*(ISNUMBER(Ergebniseingabe!$BE$119:$BE$130)))=1,SUMPRODUCT((Ergebniseingabe!$K$119:$K$130=AD80)*(Ergebniseingabe!$AG$119:$AG$130=AE80)*(Ergebniseingabe!$BB$119:$BB$130))&amp;":"&amp;SUMPRODUCT((Ergebniseingabe!$K$119:$K$130=AD80)*(Ergebniseingabe!$AG$119:$AG$130=AE80)*(Ergebniseingabe!$BE$119:$BE$130)),"")</f>
      </c>
      <c r="AG80" s="117">
        <f>IF(SUMPRODUCT((Ergebniseingabe!$AG$119:$AG$130=AD80)*(Ergebniseingabe!$K$119:$K$130=AE80)*(ISNUMBER(Ergebniseingabe!$BE$119:$BE$130)))=1,SUMPRODUCT((Ergebniseingabe!$AG$119:$AG$130=AD80)*(Ergebniseingabe!$K$119:$K$130=AE80)*(Ergebniseingabe!$BE$119:$BE$130))&amp;":"&amp;SUMPRODUCT((Ergebniseingabe!$AG$119:$AG$130=AD80)*(Ergebniseingabe!$K$119:$K$130=AE80)*(Ergebniseingabe!$BB$119:$BB$130)),"")</f>
      </c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</row>
    <row r="81" spans="28:61" s="117" customFormat="1" ht="12.75">
      <c r="AB81" s="117">
        <v>4</v>
      </c>
      <c r="AC81" s="117">
        <f t="shared" si="8"/>
      </c>
      <c r="AD81" s="117">
        <f>G64</f>
      </c>
      <c r="AE81" s="117">
        <f>G65</f>
      </c>
      <c r="AF81" s="117">
        <f>IF(SUMPRODUCT((Ergebniseingabe!$K$119:$K$130=AD81)*(Ergebniseingabe!$AG$119:$AG$130=AE81)*(ISNUMBER(Ergebniseingabe!$BE$119:$BE$130)))=1,SUMPRODUCT((Ergebniseingabe!$K$119:$K$130=AD81)*(Ergebniseingabe!$AG$119:$AG$130=AE81)*(Ergebniseingabe!$BB$119:$BB$130))&amp;":"&amp;SUMPRODUCT((Ergebniseingabe!$K$119:$K$130=AD81)*(Ergebniseingabe!$AG$119:$AG$130=AE81)*(Ergebniseingabe!$BE$119:$BE$130)),"")</f>
      </c>
      <c r="AG81" s="117">
        <f>IF(SUMPRODUCT((Ergebniseingabe!$AG$119:$AG$130=AD81)*(Ergebniseingabe!$K$119:$K$130=AE81)*(ISNUMBER(Ergebniseingabe!$BE$119:$BE$130)))=1,SUMPRODUCT((Ergebniseingabe!$AG$119:$AG$130=AD81)*(Ergebniseingabe!$K$119:$K$130=AE81)*(Ergebniseingabe!$BE$119:$BE$130))&amp;":"&amp;SUMPRODUCT((Ergebniseingabe!$AG$119:$AG$130=AD81)*(Ergebniseingabe!$K$119:$K$130=AE81)*(Ergebniseingabe!$BB$119:$BB$130)),"")</f>
      </c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</row>
    <row r="82" spans="28:61" s="117" customFormat="1" ht="12.75">
      <c r="AB82" s="117">
        <v>5</v>
      </c>
      <c r="AC82" s="117">
        <f t="shared" si="8"/>
      </c>
      <c r="AD82" s="117">
        <f>G64</f>
      </c>
      <c r="AE82" s="117">
        <f>G66</f>
      </c>
      <c r="AF82" s="117">
        <f>IF(SUMPRODUCT((Ergebniseingabe!$K$119:$K$130=AD82)*(Ergebniseingabe!$AG$119:$AG$130=AE82)*(ISNUMBER(Ergebniseingabe!$BE$119:$BE$130)))=1,SUMPRODUCT((Ergebniseingabe!$K$119:$K$130=AD82)*(Ergebniseingabe!$AG$119:$AG$130=AE82)*(Ergebniseingabe!$BB$119:$BB$130))&amp;":"&amp;SUMPRODUCT((Ergebniseingabe!$K$119:$K$130=AD82)*(Ergebniseingabe!$AG$119:$AG$130=AE82)*(Ergebniseingabe!$BE$119:$BE$130)),"")</f>
      </c>
      <c r="AG82" s="117">
        <f>IF(SUMPRODUCT((Ergebniseingabe!$AG$119:$AG$130=AD82)*(Ergebniseingabe!$K$119:$K$130=AE82)*(ISNUMBER(Ergebniseingabe!$BE$119:$BE$130)))=1,SUMPRODUCT((Ergebniseingabe!$AG$119:$AG$130=AD82)*(Ergebniseingabe!$K$119:$K$130=AE82)*(Ergebniseingabe!$BE$119:$BE$130))&amp;":"&amp;SUMPRODUCT((Ergebniseingabe!$AG$119:$AG$130=AD82)*(Ergebniseingabe!$K$119:$K$130=AE82)*(Ergebniseingabe!$BB$119:$BB$130)),"")</f>
      </c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</row>
    <row r="83" spans="28:61" s="117" customFormat="1" ht="12.75">
      <c r="AB83" s="117">
        <v>6</v>
      </c>
      <c r="AC83" s="117">
        <f t="shared" si="8"/>
      </c>
      <c r="AD83" s="117">
        <f>G65</f>
      </c>
      <c r="AE83" s="117">
        <f>G66</f>
      </c>
      <c r="AF83" s="117">
        <f>IF(SUMPRODUCT((Ergebniseingabe!$K$119:$K$130=AD83)*(Ergebniseingabe!$AG$119:$AG$130=AE83)*(ISNUMBER(Ergebniseingabe!$BE$119:$BE$130)))=1,SUMPRODUCT((Ergebniseingabe!$K$119:$K$130=AD83)*(Ergebniseingabe!$AG$119:$AG$130=AE83)*(Ergebniseingabe!$BB$119:$BB$130))&amp;":"&amp;SUMPRODUCT((Ergebniseingabe!$K$119:$K$130=AD83)*(Ergebniseingabe!$AG$119:$AG$130=AE83)*(Ergebniseingabe!$BE$119:$BE$130)),"")</f>
      </c>
      <c r="AG83" s="117">
        <f>IF(SUMPRODUCT((Ergebniseingabe!$AG$119:$AG$130=AD83)*(Ergebniseingabe!$K$119:$K$130=AE83)*(ISNUMBER(Ergebniseingabe!$BE$119:$BE$130)))=1,SUMPRODUCT((Ergebniseingabe!$AG$119:$AG$130=AD83)*(Ergebniseingabe!$K$119:$K$130=AE83)*(Ergebniseingabe!$BE$119:$BE$130))&amp;":"&amp;SUMPRODUCT((Ergebniseingabe!$AG$119:$AG$130=AD83)*(Ergebniseingabe!$K$119:$K$130=AE83)*(Ergebniseingabe!$BB$119:$BB$130)),"")</f>
      </c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</row>
    <row r="84" spans="28:61" s="117" customFormat="1" ht="12.75">
      <c r="AB84" s="117">
        <v>1</v>
      </c>
      <c r="AC84" s="117">
        <f t="shared" si="8"/>
      </c>
      <c r="AD84" s="117">
        <f aca="true" t="shared" si="11" ref="AD84:AD89">AE78</f>
      </c>
      <c r="AE84" s="117">
        <f aca="true" t="shared" si="12" ref="AE84:AE89">AD78</f>
      </c>
      <c r="AF84" s="117">
        <f>IF(SUMPRODUCT((Ergebniseingabe!$K$119:$K$130=AD84)*(Ergebniseingabe!$AG$119:$AG$130=AE84)*(ISNUMBER(Ergebniseingabe!$BE$119:$BE$130)))=1,SUMPRODUCT((Ergebniseingabe!$K$119:$K$130=AD84)*(Ergebniseingabe!$AG$119:$AG$130=AE84)*(Ergebniseingabe!$BB$119:$BB$130))&amp;":"&amp;SUMPRODUCT((Ergebniseingabe!$K$119:$K$130=AD84)*(Ergebniseingabe!$AG$119:$AG$130=AE84)*(Ergebniseingabe!$BE$119:$BE$130)),"")</f>
      </c>
      <c r="AG84" s="117">
        <f>IF(SUMPRODUCT((Ergebniseingabe!$AG$119:$AG$130=AD84)*(Ergebniseingabe!$K$119:$K$130=AE84)*(ISNUMBER(Ergebniseingabe!$BE$119:$BE$130)))=1,SUMPRODUCT((Ergebniseingabe!$AG$119:$AG$130=AD84)*(Ergebniseingabe!$K$119:$K$130=AE84)*(Ergebniseingabe!$BE$119:$BE$130))&amp;":"&amp;SUMPRODUCT((Ergebniseingabe!$AG$119:$AG$130=AD84)*(Ergebniseingabe!$K$119:$K$130=AE84)*(Ergebniseingabe!$BB$119:$BB$130)),"")</f>
      </c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</row>
    <row r="85" spans="28:61" s="117" customFormat="1" ht="12.75">
      <c r="AB85" s="117">
        <v>2</v>
      </c>
      <c r="AC85" s="117">
        <f t="shared" si="8"/>
      </c>
      <c r="AD85" s="117">
        <f t="shared" si="11"/>
      </c>
      <c r="AE85" s="117">
        <f t="shared" si="12"/>
      </c>
      <c r="AF85" s="117">
        <f>IF(SUMPRODUCT((Ergebniseingabe!$K$119:$K$130=AD85)*(Ergebniseingabe!$AG$119:$AG$130=AE85)*(ISNUMBER(Ergebniseingabe!$BE$119:$BE$130)))=1,SUMPRODUCT((Ergebniseingabe!$K$119:$K$130=AD85)*(Ergebniseingabe!$AG$119:$AG$130=AE85)*(Ergebniseingabe!$BB$119:$BB$130))&amp;":"&amp;SUMPRODUCT((Ergebniseingabe!$K$119:$K$130=AD85)*(Ergebniseingabe!$AG$119:$AG$130=AE85)*(Ergebniseingabe!$BE$119:$BE$130)),"")</f>
      </c>
      <c r="AG85" s="117">
        <f>IF(SUMPRODUCT((Ergebniseingabe!$AG$119:$AG$130=AD85)*(Ergebniseingabe!$K$119:$K$130=AE85)*(ISNUMBER(Ergebniseingabe!$BE$119:$BE$130)))=1,SUMPRODUCT((Ergebniseingabe!$AG$119:$AG$130=AD85)*(Ergebniseingabe!$K$119:$K$130=AE85)*(Ergebniseingabe!$BE$119:$BE$130))&amp;":"&amp;SUMPRODUCT((Ergebniseingabe!$AG$119:$AG$130=AD85)*(Ergebniseingabe!$K$119:$K$130=AE85)*(Ergebniseingabe!$BB$119:$BB$130)),"")</f>
      </c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</row>
    <row r="86" spans="28:61" s="117" customFormat="1" ht="12.75">
      <c r="AB86" s="117">
        <v>3</v>
      </c>
      <c r="AC86" s="117">
        <f t="shared" si="8"/>
      </c>
      <c r="AD86" s="117">
        <f t="shared" si="11"/>
      </c>
      <c r="AE86" s="117">
        <f t="shared" si="12"/>
      </c>
      <c r="AF86" s="117">
        <f>IF(SUMPRODUCT((Ergebniseingabe!$K$119:$K$130=AD86)*(Ergebniseingabe!$AG$119:$AG$130=AE86)*(ISNUMBER(Ergebniseingabe!$BE$119:$BE$130)))=1,SUMPRODUCT((Ergebniseingabe!$K$119:$K$130=AD86)*(Ergebniseingabe!$AG$119:$AG$130=AE86)*(Ergebniseingabe!$BB$119:$BB$130))&amp;":"&amp;SUMPRODUCT((Ergebniseingabe!$K$119:$K$130=AD86)*(Ergebniseingabe!$AG$119:$AG$130=AE86)*(Ergebniseingabe!$BE$119:$BE$130)),"")</f>
      </c>
      <c r="AG86" s="117">
        <f>IF(SUMPRODUCT((Ergebniseingabe!$AG$119:$AG$130=AD86)*(Ergebniseingabe!$K$119:$K$130=AE86)*(ISNUMBER(Ergebniseingabe!$BE$119:$BE$130)))=1,SUMPRODUCT((Ergebniseingabe!$AG$119:$AG$130=AD86)*(Ergebniseingabe!$K$119:$K$130=AE86)*(Ergebniseingabe!$BE$119:$BE$130))&amp;":"&amp;SUMPRODUCT((Ergebniseingabe!$AG$119:$AG$130=AD86)*(Ergebniseingabe!$K$119:$K$130=AE86)*(Ergebniseingabe!$BB$119:$BB$130)),"")</f>
      </c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</row>
    <row r="87" spans="28:61" s="117" customFormat="1" ht="12.75">
      <c r="AB87" s="117">
        <v>4</v>
      </c>
      <c r="AC87" s="117">
        <f t="shared" si="8"/>
      </c>
      <c r="AD87" s="117">
        <f t="shared" si="11"/>
      </c>
      <c r="AE87" s="117">
        <f t="shared" si="12"/>
      </c>
      <c r="AF87" s="117">
        <f>IF(SUMPRODUCT((Ergebniseingabe!$K$119:$K$130=AD87)*(Ergebniseingabe!$AG$119:$AG$130=AE87)*(ISNUMBER(Ergebniseingabe!$BE$119:$BE$130)))=1,SUMPRODUCT((Ergebniseingabe!$K$119:$K$130=AD87)*(Ergebniseingabe!$AG$119:$AG$130=AE87)*(Ergebniseingabe!$BB$119:$BB$130))&amp;":"&amp;SUMPRODUCT((Ergebniseingabe!$K$119:$K$130=AD87)*(Ergebniseingabe!$AG$119:$AG$130=AE87)*(Ergebniseingabe!$BE$119:$BE$130)),"")</f>
      </c>
      <c r="AG87" s="117">
        <f>IF(SUMPRODUCT((Ergebniseingabe!$AG$119:$AG$130=AD87)*(Ergebniseingabe!$K$119:$K$130=AE87)*(ISNUMBER(Ergebniseingabe!$BE$119:$BE$130)))=1,SUMPRODUCT((Ergebniseingabe!$AG$119:$AG$130=AD87)*(Ergebniseingabe!$K$119:$K$130=AE87)*(Ergebniseingabe!$BE$119:$BE$130))&amp;":"&amp;SUMPRODUCT((Ergebniseingabe!$AG$119:$AG$130=AD87)*(Ergebniseingabe!$K$119:$K$130=AE87)*(Ergebniseingabe!$BB$119:$BB$130)),"")</f>
      </c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</row>
    <row r="88" spans="28:61" s="117" customFormat="1" ht="12.75">
      <c r="AB88" s="117">
        <v>5</v>
      </c>
      <c r="AC88" s="117">
        <f t="shared" si="8"/>
      </c>
      <c r="AD88" s="117">
        <f t="shared" si="11"/>
      </c>
      <c r="AE88" s="117">
        <f t="shared" si="12"/>
      </c>
      <c r="AF88" s="117">
        <f>IF(SUMPRODUCT((Ergebniseingabe!$K$119:$K$130=AD88)*(Ergebniseingabe!$AG$119:$AG$130=AE88)*(ISNUMBER(Ergebniseingabe!$BE$119:$BE$130)))=1,SUMPRODUCT((Ergebniseingabe!$K$119:$K$130=AD88)*(Ergebniseingabe!$AG$119:$AG$130=AE88)*(Ergebniseingabe!$BB$119:$BB$130))&amp;":"&amp;SUMPRODUCT((Ergebniseingabe!$K$119:$K$130=AD88)*(Ergebniseingabe!$AG$119:$AG$130=AE88)*(Ergebniseingabe!$BE$119:$BE$130)),"")</f>
      </c>
      <c r="AG88" s="117">
        <f>IF(SUMPRODUCT((Ergebniseingabe!$AG$119:$AG$130=AD88)*(Ergebniseingabe!$K$119:$K$130=AE88)*(ISNUMBER(Ergebniseingabe!$BE$119:$BE$130)))=1,SUMPRODUCT((Ergebniseingabe!$AG$119:$AG$130=AD88)*(Ergebniseingabe!$K$119:$K$130=AE88)*(Ergebniseingabe!$BE$119:$BE$130))&amp;":"&amp;SUMPRODUCT((Ergebniseingabe!$AG$119:$AG$130=AD88)*(Ergebniseingabe!$K$119:$K$130=AE88)*(Ergebniseingabe!$BB$119:$BB$130)),"")</f>
      </c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</row>
    <row r="89" spans="28:61" s="117" customFormat="1" ht="12.75">
      <c r="AB89" s="117">
        <v>6</v>
      </c>
      <c r="AC89" s="117">
        <f t="shared" si="8"/>
      </c>
      <c r="AD89" s="117">
        <f t="shared" si="11"/>
      </c>
      <c r="AE89" s="117">
        <f t="shared" si="12"/>
      </c>
      <c r="AF89" s="117">
        <f>IF(SUMPRODUCT((Ergebniseingabe!$K$119:$K$130=AD89)*(Ergebniseingabe!$AG$119:$AG$130=AE89)*(ISNUMBER(Ergebniseingabe!$BE$119:$BE$130)))=1,SUMPRODUCT((Ergebniseingabe!$K$119:$K$130=AD89)*(Ergebniseingabe!$AG$119:$AG$130=AE89)*(Ergebniseingabe!$BB$119:$BB$130))&amp;":"&amp;SUMPRODUCT((Ergebniseingabe!$K$119:$K$130=AD89)*(Ergebniseingabe!$AG$119:$AG$130=AE89)*(Ergebniseingabe!$BE$119:$BE$130)),"")</f>
      </c>
      <c r="AG89" s="117">
        <f>IF(SUMPRODUCT((Ergebniseingabe!$AG$119:$AG$130=AD89)*(Ergebniseingabe!$K$119:$K$130=AE89)*(ISNUMBER(Ergebniseingabe!$BE$119:$BE$130)))=1,SUMPRODUCT((Ergebniseingabe!$AG$119:$AG$130=AD89)*(Ergebniseingabe!$K$119:$K$130=AE89)*(Ergebniseingabe!$BE$119:$BE$130))&amp;":"&amp;SUMPRODUCT((Ergebniseingabe!$AG$119:$AG$130=AD89)*(Ergebniseingabe!$K$119:$K$130=AE89)*(Ergebniseingabe!$BB$119:$BB$130)),"")</f>
      </c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</row>
    <row r="90" spans="48:61" s="117" customFormat="1" ht="12.75"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</row>
    <row r="91" spans="48:61" s="117" customFormat="1" ht="12.75"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</row>
    <row r="92" spans="48:61" s="117" customFormat="1" ht="12.75"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</row>
    <row r="93" spans="48:61" s="117" customFormat="1" ht="12.75"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</row>
    <row r="94" spans="48:61" s="117" customFormat="1" ht="12.75"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</row>
    <row r="95" spans="48:61" s="117" customFormat="1" ht="12.75"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</row>
    <row r="96" spans="48:61" s="117" customFormat="1" ht="12.75"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</row>
    <row r="97" spans="48:61" s="117" customFormat="1" ht="12.75"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</row>
    <row r="98" spans="48:61" s="117" customFormat="1" ht="12.75"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</row>
    <row r="99" spans="48:61" s="117" customFormat="1" ht="12.75"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</row>
    <row r="100" spans="48:61" s="117" customFormat="1" ht="12.75"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</row>
    <row r="101" spans="48:61" s="117" customFormat="1" ht="12.75"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</row>
    <row r="102" spans="48:61" s="117" customFormat="1" ht="12.75"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</row>
    <row r="103" spans="48:61" s="117" customFormat="1" ht="12.75"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</row>
    <row r="104" spans="48:61" s="117" customFormat="1" ht="12.75"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</row>
    <row r="105" spans="48:61" s="117" customFormat="1" ht="12.75"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</row>
    <row r="106" spans="48:61" s="117" customFormat="1" ht="12.75"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</row>
    <row r="107" spans="48:61" s="117" customFormat="1" ht="12.75"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</row>
    <row r="108" spans="48:61" s="117" customFormat="1" ht="12.75"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</row>
    <row r="109" spans="48:61" s="117" customFormat="1" ht="12.75"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</row>
    <row r="110" spans="48:61" s="117" customFormat="1" ht="12.75"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</row>
    <row r="111" spans="48:61" s="117" customFormat="1" ht="12.75"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</row>
    <row r="112" spans="48:61" s="117" customFormat="1" ht="12.75"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</row>
    <row r="113" spans="48:61" s="117" customFormat="1" ht="12.75"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</row>
    <row r="114" spans="48:61" s="117" customFormat="1" ht="12.75"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</row>
    <row r="115" spans="48:61" s="117" customFormat="1" ht="12.75"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</row>
    <row r="116" spans="48:61" s="117" customFormat="1" ht="12.75"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</row>
    <row r="117" spans="48:61" s="117" customFormat="1" ht="12.75"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</row>
    <row r="118" spans="48:61" s="117" customFormat="1" ht="12.75"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</row>
    <row r="119" spans="48:61" s="117" customFormat="1" ht="12.75"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</row>
    <row r="120" spans="48:61" s="117" customFormat="1" ht="12.75"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</row>
    <row r="121" spans="48:61" s="117" customFormat="1" ht="12.75"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</row>
    <row r="122" spans="48:61" s="117" customFormat="1" ht="12.75"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</row>
    <row r="123" spans="48:61" s="117" customFormat="1" ht="12.75"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</row>
    <row r="124" spans="48:61" s="117" customFormat="1" ht="12.75"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</row>
    <row r="125" spans="48:61" s="117" customFormat="1" ht="12.75"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</row>
    <row r="126" spans="48:61" s="117" customFormat="1" ht="12.75"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</row>
    <row r="127" spans="48:61" s="117" customFormat="1" ht="12.75"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</row>
    <row r="128" spans="48:61" s="117" customFormat="1" ht="12.75"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</row>
    <row r="129" spans="48:61" s="117" customFormat="1" ht="12.75"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</row>
    <row r="130" spans="48:61" s="117" customFormat="1" ht="12.75"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</row>
    <row r="131" spans="48:61" s="117" customFormat="1" ht="12.75"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</row>
    <row r="132" spans="48:61" s="117" customFormat="1" ht="12.75"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</row>
    <row r="133" spans="48:61" s="117" customFormat="1" ht="12.75"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</row>
    <row r="134" spans="48:61" s="117" customFormat="1" ht="12.75"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</row>
    <row r="135" spans="48:61" s="117" customFormat="1" ht="12.75"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</row>
    <row r="136" spans="48:61" s="117" customFormat="1" ht="12.75"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</row>
    <row r="137" spans="48:61" s="117" customFormat="1" ht="12.75"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</row>
    <row r="138" spans="48:61" s="117" customFormat="1" ht="12.75"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</row>
    <row r="139" spans="48:61" s="117" customFormat="1" ht="12.75"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</row>
    <row r="140" spans="48:61" s="117" customFormat="1" ht="12.75"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</row>
    <row r="141" spans="48:61" s="117" customFormat="1" ht="12.75"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</row>
    <row r="142" spans="48:61" s="117" customFormat="1" ht="12.75"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</row>
    <row r="143" spans="48:61" s="117" customFormat="1" ht="12.75"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</row>
    <row r="144" spans="48:61" s="117" customFormat="1" ht="12.75"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</row>
    <row r="145" spans="48:61" s="117" customFormat="1" ht="12.75"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</row>
    <row r="146" spans="48:61" s="117" customFormat="1" ht="12.75"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</row>
    <row r="147" spans="48:61" s="117" customFormat="1" ht="12.75"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</row>
    <row r="148" spans="48:61" s="117" customFormat="1" ht="12.75"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</row>
    <row r="149" spans="48:61" s="117" customFormat="1" ht="12.75"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</row>
    <row r="150" spans="48:61" s="117" customFormat="1" ht="12.75"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</row>
    <row r="151" spans="48:61" s="117" customFormat="1" ht="12.75"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</row>
    <row r="152" spans="48:61" s="117" customFormat="1" ht="12.75"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</row>
    <row r="153" spans="48:61" s="117" customFormat="1" ht="12.75"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</row>
    <row r="154" spans="48:61" s="117" customFormat="1" ht="12.75"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</row>
    <row r="155" spans="48:61" s="117" customFormat="1" ht="12.75"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</row>
    <row r="156" spans="48:61" s="117" customFormat="1" ht="12.75"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</row>
    <row r="157" spans="48:61" s="117" customFormat="1" ht="12.75"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</row>
    <row r="158" spans="48:61" s="117" customFormat="1" ht="12.75"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</row>
    <row r="159" spans="48:61" s="117" customFormat="1" ht="12.75"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</row>
    <row r="160" spans="48:61" s="117" customFormat="1" ht="12.75"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</row>
    <row r="161" spans="48:61" s="117" customFormat="1" ht="12.75"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</row>
    <row r="162" spans="48:61" s="117" customFormat="1" ht="12.75"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</row>
    <row r="163" spans="48:61" s="117" customFormat="1" ht="12.75"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</row>
    <row r="164" spans="48:61" s="117" customFormat="1" ht="12.75"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</row>
    <row r="165" spans="48:61" s="117" customFormat="1" ht="12.75"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</row>
    <row r="166" spans="48:61" s="117" customFormat="1" ht="12.75"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Boris</cp:lastModifiedBy>
  <dcterms:created xsi:type="dcterms:W3CDTF">2010-02-22T09:28:57Z</dcterms:created>
  <dcterms:modified xsi:type="dcterms:W3CDTF">2010-09-25T19:06:28Z</dcterms:modified>
  <cp:category/>
  <cp:version/>
  <cp:contentType/>
  <cp:contentStatus/>
</cp:coreProperties>
</file>