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-12" yWindow="120" windowWidth="15576" windowHeight="5616"/>
  </bookViews>
  <sheets>
    <sheet name="Ergebniseingabe VR" sheetId="1" r:id="rId1"/>
    <sheet name="Ergebniseingabe ER" sheetId="4" r:id="rId2"/>
    <sheet name="Druckversion VR" sheetId="2" r:id="rId3"/>
    <sheet name="Druckversion ER" sheetId="5" r:id="rId4"/>
    <sheet name="VR" sheetId="3" state="hidden" r:id="rId5"/>
    <sheet name="ER" sheetId="8" state="hidden" r:id="rId6"/>
  </sheets>
  <definedNames>
    <definedName name="_xlnm.Print_Area" localSheetId="3">'Druckversion ER'!$A$1:$BP$68</definedName>
    <definedName name="_xlnm.Print_Area" localSheetId="2">'Druckversion VR'!$A$1:$BR$72</definedName>
    <definedName name="_xlnm.Print_Area" localSheetId="1">'Ergebniseingabe ER'!$A$1:$DR$118</definedName>
    <definedName name="_xlnm.Print_Area" localSheetId="0">'Ergebniseingabe VR'!$A$1:$BR$66</definedName>
  </definedNames>
  <calcPr calcId="125725"/>
</workbook>
</file>

<file path=xl/calcChain.xml><?xml version="1.0" encoding="utf-8"?>
<calcChain xmlns="http://schemas.openxmlformats.org/spreadsheetml/2006/main">
  <c r="AC19" i="4"/>
  <c r="G10" i="5"/>
  <c r="X14" i="4"/>
  <c r="C2" l="1"/>
  <c r="C3"/>
  <c r="B3" i="5" s="1"/>
  <c r="C8" i="4"/>
  <c r="B8" i="5" s="1"/>
  <c r="C6" i="4"/>
  <c r="B6" i="5"/>
  <c r="D67"/>
  <c r="X70" i="4"/>
  <c r="AC66" i="5" s="1"/>
  <c r="X71" i="4"/>
  <c r="AC67" i="5" s="1"/>
  <c r="X72" i="4"/>
  <c r="AC68" i="5" s="1"/>
  <c r="X69" i="4"/>
  <c r="AC65" i="5" s="1"/>
  <c r="AV10"/>
  <c r="W10"/>
  <c r="T10"/>
  <c r="H11" i="4"/>
  <c r="D70"/>
  <c r="D66" i="5" s="1"/>
  <c r="D71" i="4"/>
  <c r="D72"/>
  <c r="D68" i="5" s="1"/>
  <c r="D69" i="4"/>
  <c r="D65" i="5" s="1"/>
  <c r="AW14" i="4"/>
  <c r="H14"/>
  <c r="K31" s="1"/>
  <c r="J27" i="5" s="1"/>
  <c r="AW11" i="4"/>
  <c r="X11"/>
  <c r="F61" i="5"/>
  <c r="B61"/>
  <c r="F60"/>
  <c r="B60"/>
  <c r="F59"/>
  <c r="B59"/>
  <c r="F58"/>
  <c r="B58"/>
  <c r="F48"/>
  <c r="B48"/>
  <c r="F47"/>
  <c r="B47"/>
  <c r="F46"/>
  <c r="B46"/>
  <c r="F45"/>
  <c r="B45"/>
  <c r="BH34"/>
  <c r="BE34"/>
  <c r="G34"/>
  <c r="D34"/>
  <c r="BH33"/>
  <c r="BE33"/>
  <c r="G33"/>
  <c r="D33"/>
  <c r="BH32"/>
  <c r="BE32"/>
  <c r="G32"/>
  <c r="D32"/>
  <c r="BH31"/>
  <c r="BE31"/>
  <c r="G31"/>
  <c r="D31"/>
  <c r="BH30"/>
  <c r="BE30"/>
  <c r="G30"/>
  <c r="D30"/>
  <c r="BH29"/>
  <c r="BE29"/>
  <c r="G29"/>
  <c r="D29"/>
  <c r="BH28"/>
  <c r="BE28"/>
  <c r="G28"/>
  <c r="D28"/>
  <c r="BH27"/>
  <c r="BE27"/>
  <c r="G27"/>
  <c r="D27"/>
  <c r="BH26"/>
  <c r="BE26"/>
  <c r="J26"/>
  <c r="G26"/>
  <c r="D26"/>
  <c r="BH25"/>
  <c r="BE25"/>
  <c r="J25"/>
  <c r="G25"/>
  <c r="D25"/>
  <c r="BH24"/>
  <c r="BE24"/>
  <c r="J24"/>
  <c r="G24"/>
  <c r="D24"/>
  <c r="BH23"/>
  <c r="BE23"/>
  <c r="J23"/>
  <c r="G23"/>
  <c r="D23"/>
  <c r="G22"/>
  <c r="AB14"/>
  <c r="C14"/>
  <c r="AH10"/>
  <c r="AB10"/>
  <c r="B4"/>
  <c r="B2"/>
  <c r="B18" i="8"/>
  <c r="B9"/>
  <c r="BE23" i="2"/>
  <c r="K28" i="4"/>
  <c r="U14"/>
  <c r="AC14"/>
  <c r="AC11"/>
  <c r="G22" i="2"/>
  <c r="G34"/>
  <c r="G33"/>
  <c r="G32"/>
  <c r="G31"/>
  <c r="G30"/>
  <c r="G29"/>
  <c r="G28"/>
  <c r="G27"/>
  <c r="G26"/>
  <c r="G25"/>
  <c r="G24"/>
  <c r="G23"/>
  <c r="AC14" i="1"/>
  <c r="B2" i="2"/>
  <c r="D24"/>
  <c r="D25"/>
  <c r="D26"/>
  <c r="D27"/>
  <c r="D28"/>
  <c r="D29"/>
  <c r="D30"/>
  <c r="D31"/>
  <c r="D32"/>
  <c r="D33"/>
  <c r="D34"/>
  <c r="D23"/>
  <c r="AK37" i="1"/>
  <c r="AJ33" i="2" s="1"/>
  <c r="O37" i="1"/>
  <c r="N33" i="2" s="1"/>
  <c r="AK36" i="1"/>
  <c r="AJ32" i="2" s="1"/>
  <c r="O36" i="1"/>
  <c r="N32" i="2"/>
  <c r="AK33" i="1"/>
  <c r="AJ29" i="2" s="1"/>
  <c r="O33" i="1"/>
  <c r="N29" i="2" s="1"/>
  <c r="AK32" i="1"/>
  <c r="AJ28" i="2" s="1"/>
  <c r="O32" i="1"/>
  <c r="AK29"/>
  <c r="AJ25" i="2" s="1"/>
  <c r="O29" i="1"/>
  <c r="N25" i="2" s="1"/>
  <c r="AK28" i="1"/>
  <c r="AJ24" i="2" s="1"/>
  <c r="O28" i="1"/>
  <c r="O27"/>
  <c r="AK38"/>
  <c r="AJ34" i="2" s="1"/>
  <c r="AK35" i="1"/>
  <c r="AJ31" i="2" s="1"/>
  <c r="O38" i="1"/>
  <c r="N34" i="2" s="1"/>
  <c r="O35" i="1"/>
  <c r="N31" i="2"/>
  <c r="F17" i="3"/>
  <c r="F39" s="1"/>
  <c r="E45" s="1"/>
  <c r="F16"/>
  <c r="F38" s="1"/>
  <c r="F15"/>
  <c r="Q15" s="1"/>
  <c r="F14"/>
  <c r="E37" s="1"/>
  <c r="F8"/>
  <c r="F25" s="1"/>
  <c r="F7"/>
  <c r="F24" s="1"/>
  <c r="F6"/>
  <c r="E27" s="1"/>
  <c r="F33" s="1"/>
  <c r="F5"/>
  <c r="E25" s="1"/>
  <c r="O30" i="1"/>
  <c r="N26" i="2" s="1"/>
  <c r="O31" i="1"/>
  <c r="N27" i="2" s="1"/>
  <c r="O34" i="1"/>
  <c r="N30" i="2" s="1"/>
  <c r="AK27" i="1"/>
  <c r="AK30"/>
  <c r="AJ26" i="2"/>
  <c r="AK31" i="1"/>
  <c r="AJ27" i="2" s="1"/>
  <c r="AK34" i="1"/>
  <c r="AJ30" i="2" s="1"/>
  <c r="B18" i="3"/>
  <c r="B9"/>
  <c r="K27" i="1"/>
  <c r="K28" s="1"/>
  <c r="J24" i="2" s="1"/>
  <c r="AC11" i="1"/>
  <c r="AV10" i="2"/>
  <c r="AH10"/>
  <c r="W10"/>
  <c r="T10"/>
  <c r="AB10" s="1"/>
  <c r="G10"/>
  <c r="B3"/>
  <c r="B4"/>
  <c r="B6"/>
  <c r="B8"/>
  <c r="C14"/>
  <c r="AB14"/>
  <c r="C15"/>
  <c r="AB15"/>
  <c r="C16"/>
  <c r="AB16"/>
  <c r="C17"/>
  <c r="AB17"/>
  <c r="C18"/>
  <c r="AB18"/>
  <c r="BH23"/>
  <c r="BE24"/>
  <c r="BH24"/>
  <c r="BE25"/>
  <c r="BH25"/>
  <c r="BE26"/>
  <c r="BH26"/>
  <c r="BE27"/>
  <c r="BH27"/>
  <c r="BE28"/>
  <c r="BH28"/>
  <c r="BE29"/>
  <c r="BH29"/>
  <c r="BE30"/>
  <c r="BH30"/>
  <c r="BE31"/>
  <c r="BH31"/>
  <c r="BE32"/>
  <c r="BH32"/>
  <c r="BE33"/>
  <c r="BH33"/>
  <c r="BE34"/>
  <c r="BH34"/>
  <c r="B45"/>
  <c r="F45"/>
  <c r="B46"/>
  <c r="F46"/>
  <c r="B47"/>
  <c r="F47"/>
  <c r="B48"/>
  <c r="F48"/>
  <c r="B58"/>
  <c r="F58"/>
  <c r="B59"/>
  <c r="F59"/>
  <c r="B60"/>
  <c r="F60"/>
  <c r="B61"/>
  <c r="F61"/>
  <c r="AJ23"/>
  <c r="N28"/>
  <c r="F36" i="3"/>
  <c r="E42" s="1"/>
  <c r="D25" l="1"/>
  <c r="K32" i="4"/>
  <c r="K33" s="1"/>
  <c r="K34" s="1"/>
  <c r="K35" s="1"/>
  <c r="K36" s="1"/>
  <c r="K37" s="1"/>
  <c r="K38" s="1"/>
  <c r="J23" i="2"/>
  <c r="Q16" i="3"/>
  <c r="T13" s="1"/>
  <c r="E40"/>
  <c r="F46" s="1"/>
  <c r="G16"/>
  <c r="E36"/>
  <c r="D36" s="1"/>
  <c r="Q7"/>
  <c r="T4" s="1"/>
  <c r="N24" i="2"/>
  <c r="M7" i="3"/>
  <c r="L6"/>
  <c r="E23"/>
  <c r="F29" s="1"/>
  <c r="E35"/>
  <c r="F41" s="1"/>
  <c r="Q14"/>
  <c r="E28"/>
  <c r="H7"/>
  <c r="O16"/>
  <c r="M5"/>
  <c r="G6"/>
  <c r="L15"/>
  <c r="M16"/>
  <c r="I8"/>
  <c r="M15"/>
  <c r="G25"/>
  <c r="G17"/>
  <c r="G15"/>
  <c r="N5"/>
  <c r="I17"/>
  <c r="H16"/>
  <c r="J16" s="1"/>
  <c r="H5"/>
  <c r="N7"/>
  <c r="O7"/>
  <c r="F28"/>
  <c r="E34" s="1"/>
  <c r="I36"/>
  <c r="N17"/>
  <c r="L16"/>
  <c r="I16"/>
  <c r="N16"/>
  <c r="N23" i="2"/>
  <c r="G8" i="3"/>
  <c r="N14"/>
  <c r="E24"/>
  <c r="H24" s="1"/>
  <c r="H25"/>
  <c r="L17"/>
  <c r="L7"/>
  <c r="G7"/>
  <c r="O5"/>
  <c r="Q5"/>
  <c r="W5" s="1"/>
  <c r="X4" s="1"/>
  <c r="I7"/>
  <c r="E26"/>
  <c r="F26"/>
  <c r="E32" s="1"/>
  <c r="I15"/>
  <c r="F35"/>
  <c r="F31"/>
  <c r="L14"/>
  <c r="N6"/>
  <c r="M14"/>
  <c r="H6"/>
  <c r="G14"/>
  <c r="D28"/>
  <c r="H14"/>
  <c r="I14"/>
  <c r="M8"/>
  <c r="H17"/>
  <c r="L5"/>
  <c r="G5"/>
  <c r="I5"/>
  <c r="O14"/>
  <c r="O15"/>
  <c r="Q6"/>
  <c r="K29" i="1"/>
  <c r="L8" i="3"/>
  <c r="M17"/>
  <c r="F23"/>
  <c r="Q17"/>
  <c r="F42"/>
  <c r="D42" s="1"/>
  <c r="E30"/>
  <c r="W7"/>
  <c r="Z4" s="1"/>
  <c r="N15"/>
  <c r="H15"/>
  <c r="O8"/>
  <c r="O6"/>
  <c r="M6"/>
  <c r="O17"/>
  <c r="I6"/>
  <c r="E39"/>
  <c r="I39" s="1"/>
  <c r="E38"/>
  <c r="D38" s="1"/>
  <c r="F37"/>
  <c r="H37" s="1"/>
  <c r="F40"/>
  <c r="F45"/>
  <c r="S13"/>
  <c r="W15"/>
  <c r="Y13" s="1"/>
  <c r="R4"/>
  <c r="F43"/>
  <c r="E31"/>
  <c r="I25"/>
  <c r="E44"/>
  <c r="H8"/>
  <c r="N8"/>
  <c r="F27"/>
  <c r="Q8"/>
  <c r="K30" i="1" l="1"/>
  <c r="J25" i="2"/>
  <c r="W16" i="3"/>
  <c r="Z13" s="1"/>
  <c r="H36"/>
  <c r="D37"/>
  <c r="J15"/>
  <c r="AC15" s="1"/>
  <c r="G36"/>
  <c r="H28"/>
  <c r="G26"/>
  <c r="J7"/>
  <c r="F32"/>
  <c r="H32" s="1"/>
  <c r="I28"/>
  <c r="J5"/>
  <c r="AC5" s="1"/>
  <c r="J6"/>
  <c r="G28"/>
  <c r="F34"/>
  <c r="I34" s="1"/>
  <c r="I23"/>
  <c r="L18"/>
  <c r="K62" i="1" s="1"/>
  <c r="J58" i="2" s="1"/>
  <c r="AC16" i="3"/>
  <c r="W14"/>
  <c r="X13" s="1"/>
  <c r="R13"/>
  <c r="J8"/>
  <c r="AC8" s="1"/>
  <c r="H35"/>
  <c r="AC7"/>
  <c r="D39"/>
  <c r="D35"/>
  <c r="J17"/>
  <c r="AC17" s="1"/>
  <c r="K61" i="1"/>
  <c r="J57" i="2" s="1"/>
  <c r="H26" i="3"/>
  <c r="D24"/>
  <c r="BH62" i="1"/>
  <c r="BG58" i="2" s="1"/>
  <c r="J14" i="3"/>
  <c r="AC14" s="1"/>
  <c r="F30"/>
  <c r="G30" s="1"/>
  <c r="I24"/>
  <c r="I26"/>
  <c r="G24"/>
  <c r="D26"/>
  <c r="E41"/>
  <c r="G35"/>
  <c r="I35"/>
  <c r="D23"/>
  <c r="I38"/>
  <c r="AC6"/>
  <c r="L9"/>
  <c r="BH52" i="1" s="1"/>
  <c r="BG48" i="2" s="1"/>
  <c r="J28" i="5"/>
  <c r="S4" i="3"/>
  <c r="W6"/>
  <c r="Y4" s="1"/>
  <c r="E46"/>
  <c r="H40"/>
  <c r="I40"/>
  <c r="D40"/>
  <c r="G40"/>
  <c r="H38"/>
  <c r="G38"/>
  <c r="F44"/>
  <c r="I44" s="1"/>
  <c r="W17"/>
  <c r="AA13" s="1"/>
  <c r="U13"/>
  <c r="BH64" i="1"/>
  <c r="BG60" i="2" s="1"/>
  <c r="I37" i="3"/>
  <c r="G37"/>
  <c r="E43"/>
  <c r="G43" s="1"/>
  <c r="I42"/>
  <c r="G42"/>
  <c r="H42"/>
  <c r="I30"/>
  <c r="BH65" i="1"/>
  <c r="BG61" i="2" s="1"/>
  <c r="BH63" i="1"/>
  <c r="BG59" i="2" s="1"/>
  <c r="G39" i="3"/>
  <c r="H39"/>
  <c r="E29"/>
  <c r="G23"/>
  <c r="H23"/>
  <c r="G32"/>
  <c r="G31"/>
  <c r="I31"/>
  <c r="H31"/>
  <c r="D31"/>
  <c r="I27"/>
  <c r="E33"/>
  <c r="H27"/>
  <c r="W8"/>
  <c r="AA4" s="1"/>
  <c r="U4"/>
  <c r="D44"/>
  <c r="H45"/>
  <c r="I45"/>
  <c r="G45"/>
  <c r="D45"/>
  <c r="G27"/>
  <c r="D27"/>
  <c r="K31" i="1" l="1"/>
  <c r="J26" i="2"/>
  <c r="G44" i="3"/>
  <c r="H44"/>
  <c r="G34"/>
  <c r="H34"/>
  <c r="D34"/>
  <c r="D32"/>
  <c r="H30"/>
  <c r="I32"/>
  <c r="D30"/>
  <c r="AD14"/>
  <c r="AE14" s="1"/>
  <c r="AG14" s="1"/>
  <c r="AD16"/>
  <c r="AE16" s="1"/>
  <c r="AG16" s="1"/>
  <c r="T6"/>
  <c r="S5"/>
  <c r="AD7"/>
  <c r="AE7" s="1"/>
  <c r="AG7" s="1"/>
  <c r="AD15"/>
  <c r="AE15" s="1"/>
  <c r="AG15" s="1"/>
  <c r="AD17"/>
  <c r="AE17" s="1"/>
  <c r="AG17" s="1"/>
  <c r="T5"/>
  <c r="BH51" i="1"/>
  <c r="BG47" i="2" s="1"/>
  <c r="BH50" i="1"/>
  <c r="BG46" i="2" s="1"/>
  <c r="K48" i="1"/>
  <c r="J44" i="2" s="1"/>
  <c r="AD5" i="3"/>
  <c r="BH49" i="1"/>
  <c r="BG45" i="2" s="1"/>
  <c r="AD8" i="3"/>
  <c r="AE8" s="1"/>
  <c r="AG8" s="1"/>
  <c r="I41"/>
  <c r="H41"/>
  <c r="D41"/>
  <c r="G41"/>
  <c r="J29" i="5"/>
  <c r="AD6" i="3"/>
  <c r="AE6" s="1"/>
  <c r="AG6" s="1"/>
  <c r="K49" i="1"/>
  <c r="J45" i="2" s="1"/>
  <c r="D46" i="3"/>
  <c r="I46"/>
  <c r="G46"/>
  <c r="H46"/>
  <c r="H29"/>
  <c r="I29"/>
  <c r="D29"/>
  <c r="G29"/>
  <c r="I43"/>
  <c r="H43"/>
  <c r="D43"/>
  <c r="H33"/>
  <c r="D33"/>
  <c r="G33"/>
  <c r="I33"/>
  <c r="U7"/>
  <c r="U6"/>
  <c r="U5"/>
  <c r="K32" i="1" l="1"/>
  <c r="J27" i="2"/>
  <c r="R8" i="3"/>
  <c r="AA5" s="1"/>
  <c r="AK4"/>
  <c r="AQ4" s="1"/>
  <c r="AE5"/>
  <c r="AG5" s="1"/>
  <c r="U14"/>
  <c r="U16"/>
  <c r="AD18"/>
  <c r="AO16" s="1"/>
  <c r="AK13"/>
  <c r="AQ13" s="1"/>
  <c r="AD9"/>
  <c r="AO6" s="1"/>
  <c r="J30" i="5"/>
  <c r="S7" i="3"/>
  <c r="Y7" s="1"/>
  <c r="S17"/>
  <c r="R17"/>
  <c r="S14"/>
  <c r="T17"/>
  <c r="T15"/>
  <c r="R6"/>
  <c r="R7"/>
  <c r="Z5" s="1"/>
  <c r="T8"/>
  <c r="Z8" s="1"/>
  <c r="U15"/>
  <c r="R15"/>
  <c r="S16"/>
  <c r="S8"/>
  <c r="Y8" s="1"/>
  <c r="R16"/>
  <c r="T14"/>
  <c r="K33" i="1" l="1"/>
  <c r="J28" i="2"/>
  <c r="X8" i="3"/>
  <c r="AH8" s="1"/>
  <c r="AI14"/>
  <c r="AO15"/>
  <c r="Z17"/>
  <c r="AI16"/>
  <c r="K16" s="1"/>
  <c r="AI15"/>
  <c r="AO17"/>
  <c r="AO14"/>
  <c r="AI17"/>
  <c r="X17"/>
  <c r="AH17" s="1"/>
  <c r="AI8"/>
  <c r="AI6"/>
  <c r="K6" s="1"/>
  <c r="Z6"/>
  <c r="AH6" s="1"/>
  <c r="AI7"/>
  <c r="AO7"/>
  <c r="AO5"/>
  <c r="AI5"/>
  <c r="AA15"/>
  <c r="AO8"/>
  <c r="K8" s="1"/>
  <c r="AA7"/>
  <c r="AH7" s="1"/>
  <c r="Y14"/>
  <c r="Y17"/>
  <c r="AA14"/>
  <c r="J31" i="5"/>
  <c r="X16" i="3"/>
  <c r="X7"/>
  <c r="X6"/>
  <c r="Y5"/>
  <c r="AA16"/>
  <c r="AH16" s="1"/>
  <c r="X15"/>
  <c r="Y16"/>
  <c r="AR16" s="1"/>
  <c r="Z14"/>
  <c r="AA6"/>
  <c r="Z15"/>
  <c r="AH15" s="1"/>
  <c r="AR7"/>
  <c r="AT6"/>
  <c r="AR8"/>
  <c r="AS8"/>
  <c r="AT7"/>
  <c r="AS5"/>
  <c r="AV4"/>
  <c r="AT5"/>
  <c r="AS7"/>
  <c r="AT8"/>
  <c r="AR6"/>
  <c r="AS6"/>
  <c r="AV13"/>
  <c r="AS14"/>
  <c r="AS15"/>
  <c r="AT15"/>
  <c r="AT14"/>
  <c r="AT16"/>
  <c r="AR15"/>
  <c r="AT17"/>
  <c r="AS16"/>
  <c r="AR17"/>
  <c r="AS17"/>
  <c r="K34" i="1" l="1"/>
  <c r="J29" i="2"/>
  <c r="K17" i="3"/>
  <c r="K15"/>
  <c r="K14"/>
  <c r="AR5"/>
  <c r="AH5"/>
  <c r="AR14"/>
  <c r="AH14"/>
  <c r="K5"/>
  <c r="K7"/>
  <c r="J32" i="5"/>
  <c r="AY15" i="3"/>
  <c r="AN15" s="1"/>
  <c r="AX15"/>
  <c r="AM15" s="1"/>
  <c r="AY16"/>
  <c r="AN16" s="1"/>
  <c r="AY14"/>
  <c r="AN14" s="1"/>
  <c r="AX16"/>
  <c r="AM16" s="1"/>
  <c r="AW16"/>
  <c r="AL16" s="1"/>
  <c r="AY17"/>
  <c r="AN17" s="1"/>
  <c r="AX14"/>
  <c r="AM14" s="1"/>
  <c r="AW14"/>
  <c r="AW15"/>
  <c r="AL15" s="1"/>
  <c r="AW17"/>
  <c r="AL17" s="1"/>
  <c r="AX17"/>
  <c r="AM17" s="1"/>
  <c r="AY8"/>
  <c r="AN8" s="1"/>
  <c r="AW5"/>
  <c r="AW6"/>
  <c r="AL6" s="1"/>
  <c r="AY6"/>
  <c r="AN6" s="1"/>
  <c r="AY5"/>
  <c r="AN5" s="1"/>
  <c r="AX8"/>
  <c r="AM8" s="1"/>
  <c r="AW7"/>
  <c r="AL7" s="1"/>
  <c r="AX5"/>
  <c r="AM5" s="1"/>
  <c r="AY7"/>
  <c r="AN7" s="1"/>
  <c r="AW8"/>
  <c r="AL8" s="1"/>
  <c r="AX7"/>
  <c r="AM7" s="1"/>
  <c r="AX6"/>
  <c r="AM6" s="1"/>
  <c r="K35" i="1" l="1"/>
  <c r="J30" i="2"/>
  <c r="E15" i="3"/>
  <c r="D15" s="1"/>
  <c r="AL14"/>
  <c r="E16"/>
  <c r="D16" s="1"/>
  <c r="E14"/>
  <c r="D14" s="1"/>
  <c r="E17"/>
  <c r="D17" s="1"/>
  <c r="AL5"/>
  <c r="E8"/>
  <c r="D8" s="1"/>
  <c r="E6"/>
  <c r="D6" s="1"/>
  <c r="E5"/>
  <c r="E7"/>
  <c r="D7" s="1"/>
  <c r="J33" i="5"/>
  <c r="J34"/>
  <c r="K36" i="1" l="1"/>
  <c r="J31" i="2"/>
  <c r="E18" i="3"/>
  <c r="C17"/>
  <c r="C16"/>
  <c r="C14"/>
  <c r="C15"/>
  <c r="E19"/>
  <c r="E21"/>
  <c r="E20"/>
  <c r="E11"/>
  <c r="E12"/>
  <c r="E9"/>
  <c r="D5"/>
  <c r="C7" s="1"/>
  <c r="E10"/>
  <c r="AT62" i="1"/>
  <c r="AS58" i="2" s="1"/>
  <c r="AT65" i="1"/>
  <c r="AS61" i="2" s="1"/>
  <c r="BC62" i="1"/>
  <c r="BB58" i="2" s="1"/>
  <c r="AZ62" i="1"/>
  <c r="AY58" i="2" s="1"/>
  <c r="BC65" i="1"/>
  <c r="BB61" i="2" s="1"/>
  <c r="BF62" i="1"/>
  <c r="AW64"/>
  <c r="AV60" i="2" s="1"/>
  <c r="BC63" i="1"/>
  <c r="BB59" i="2" s="1"/>
  <c r="M64" i="1"/>
  <c r="BF63"/>
  <c r="BI62"/>
  <c r="BH58" i="2" s="1"/>
  <c r="BN62" i="1"/>
  <c r="BM58" i="2" s="1"/>
  <c r="BN65" i="1"/>
  <c r="BM61" i="2" s="1"/>
  <c r="M62" i="1"/>
  <c r="BI63"/>
  <c r="BH59" i="2" s="1"/>
  <c r="AT63" i="1"/>
  <c r="AS59" i="2" s="1"/>
  <c r="AZ64" i="1"/>
  <c r="AY60" i="2" s="1"/>
  <c r="BI65" i="1"/>
  <c r="BH61" i="2" s="1"/>
  <c r="M65" i="1"/>
  <c r="AT64"/>
  <c r="AS60" i="2" s="1"/>
  <c r="BN64" i="1"/>
  <c r="BM60" i="2" s="1"/>
  <c r="M63" i="1"/>
  <c r="BN63"/>
  <c r="BM59" i="2" s="1"/>
  <c r="BF65" i="1"/>
  <c r="AZ63"/>
  <c r="AY59" i="2" s="1"/>
  <c r="BI64" i="1"/>
  <c r="BH60" i="2" s="1"/>
  <c r="AW65" i="1"/>
  <c r="AV61" i="2" s="1"/>
  <c r="AW62" i="1"/>
  <c r="AV58" i="2" s="1"/>
  <c r="AZ65" i="1"/>
  <c r="AY61" i="2" s="1"/>
  <c r="AW63" i="1"/>
  <c r="AV59" i="2" s="1"/>
  <c r="BF64" i="1"/>
  <c r="K63"/>
  <c r="J59" i="2" s="1"/>
  <c r="BC64" i="1"/>
  <c r="BB60" i="2" s="1"/>
  <c r="C5" i="3"/>
  <c r="K37" i="1" l="1"/>
  <c r="J32" i="2"/>
  <c r="C8" i="3"/>
  <c r="C6"/>
  <c r="BE58" i="2"/>
  <c r="BK62" i="1"/>
  <c r="BJ58" i="2" s="1"/>
  <c r="K64" i="1"/>
  <c r="L60" i="2"/>
  <c r="AM50" s="1"/>
  <c r="AN54" i="1"/>
  <c r="AN65" s="1"/>
  <c r="AM61" i="2" s="1"/>
  <c r="D22" i="4"/>
  <c r="L59" i="2"/>
  <c r="AJ50" s="1"/>
  <c r="AK54" i="1"/>
  <c r="AK64" s="1"/>
  <c r="AJ60" i="2" s="1"/>
  <c r="AC21" i="4"/>
  <c r="AH54" i="1"/>
  <c r="AH65" s="1"/>
  <c r="AG61" i="2" s="1"/>
  <c r="AC22" i="4"/>
  <c r="L58" i="2"/>
  <c r="AG50" s="1"/>
  <c r="BE59"/>
  <c r="BK63" i="1"/>
  <c r="BJ59" i="2" s="1"/>
  <c r="BE60"/>
  <c r="BK64" i="1"/>
  <c r="BJ60" i="2" s="1"/>
  <c r="BE61"/>
  <c r="BK65" i="1"/>
  <c r="BJ61" i="2" s="1"/>
  <c r="AW52" i="1"/>
  <c r="AV48" i="2" s="1"/>
  <c r="BN49" i="1"/>
  <c r="BM45" i="2" s="1"/>
  <c r="BN52" i="1"/>
  <c r="BM48" i="2" s="1"/>
  <c r="BN50" i="1"/>
  <c r="BM46" i="2" s="1"/>
  <c r="BI49" i="1"/>
  <c r="BH45" i="2" s="1"/>
  <c r="AZ52" i="1"/>
  <c r="AY48" i="2" s="1"/>
  <c r="BC49" i="1"/>
  <c r="BB45" i="2" s="1"/>
  <c r="BN51" i="1"/>
  <c r="BM47" i="2" s="1"/>
  <c r="K50" i="1"/>
  <c r="J46" i="2" s="1"/>
  <c r="BF49" i="1"/>
  <c r="BC50"/>
  <c r="BB46" i="2" s="1"/>
  <c r="BF50" i="1"/>
  <c r="AZ49"/>
  <c r="AY45" i="2" s="1"/>
  <c r="AT49" i="1"/>
  <c r="AS45" i="2" s="1"/>
  <c r="AZ50" i="1"/>
  <c r="AY46" i="2" s="1"/>
  <c r="BF51" i="1"/>
  <c r="M52"/>
  <c r="AW49"/>
  <c r="AV45" i="2" s="1"/>
  <c r="AT50" i="1"/>
  <c r="AS46" i="2" s="1"/>
  <c r="AW50" i="1"/>
  <c r="AV46" i="2" s="1"/>
  <c r="BF52" i="1"/>
  <c r="BC51"/>
  <c r="BB47" i="2" s="1"/>
  <c r="BI51" i="1"/>
  <c r="BH47" i="2" s="1"/>
  <c r="BI50" i="1"/>
  <c r="BH46" i="2" s="1"/>
  <c r="AW51" i="1"/>
  <c r="AV47" i="2" s="1"/>
  <c r="AZ51" i="1"/>
  <c r="AY47" i="2" s="1"/>
  <c r="M50" i="1"/>
  <c r="M49"/>
  <c r="AT52"/>
  <c r="AS48" i="2" s="1"/>
  <c r="BC52" i="1"/>
  <c r="BB48" i="2" s="1"/>
  <c r="AT51" i="1"/>
  <c r="AS47" i="2" s="1"/>
  <c r="M51" i="1"/>
  <c r="K51"/>
  <c r="J47" i="2" s="1"/>
  <c r="BI52" i="1"/>
  <c r="BH48" i="2" s="1"/>
  <c r="AQ54" i="1"/>
  <c r="AQ63" s="1"/>
  <c r="AP59" i="2" s="1"/>
  <c r="D21" i="4"/>
  <c r="L61" i="2"/>
  <c r="AP50" s="1"/>
  <c r="O29" i="4" l="1"/>
  <c r="AK37"/>
  <c r="AK33"/>
  <c r="AK32"/>
  <c r="AK30"/>
  <c r="AK36"/>
  <c r="AK31"/>
  <c r="AK35"/>
  <c r="AK29"/>
  <c r="AK34"/>
  <c r="AK38"/>
  <c r="O30"/>
  <c r="K38" i="1"/>
  <c r="J34" i="2" s="1"/>
  <c r="J33"/>
  <c r="AQ62" i="1"/>
  <c r="AP58" i="2" s="1"/>
  <c r="AH64" i="1"/>
  <c r="AG60" i="2" s="1"/>
  <c r="AK65" i="1"/>
  <c r="AJ61" i="2" s="1"/>
  <c r="AN62" i="1"/>
  <c r="AM58" i="2" s="1"/>
  <c r="AN63" i="1"/>
  <c r="AM59" i="2" s="1"/>
  <c r="AK62" i="1"/>
  <c r="AJ58" i="2" s="1"/>
  <c r="AH63" i="1"/>
  <c r="AG59" i="2" s="1"/>
  <c r="F17" i="8"/>
  <c r="AJ26" i="5"/>
  <c r="AJ30"/>
  <c r="AB18"/>
  <c r="AC20" i="4"/>
  <c r="AK41" i="1"/>
  <c r="AK51" s="1"/>
  <c r="AJ47" i="2" s="1"/>
  <c r="L46"/>
  <c r="AJ37" s="1"/>
  <c r="AB17" i="5"/>
  <c r="AJ29"/>
  <c r="F16" i="8"/>
  <c r="N26" i="5"/>
  <c r="AQ64" i="1"/>
  <c r="AP60" i="2" s="1"/>
  <c r="BE47"/>
  <c r="BK51" i="1"/>
  <c r="BJ47" i="2" s="1"/>
  <c r="BE46"/>
  <c r="BK50" i="1"/>
  <c r="BJ46" i="2" s="1"/>
  <c r="J60"/>
  <c r="K65" i="1"/>
  <c r="J61" i="2" s="1"/>
  <c r="K52" i="1"/>
  <c r="J48" i="2" s="1"/>
  <c r="BK49" i="1"/>
  <c r="BJ45" i="2" s="1"/>
  <c r="BE45"/>
  <c r="F7" i="8"/>
  <c r="AJ27" i="5"/>
  <c r="C17"/>
  <c r="L47" i="2"/>
  <c r="AM37" s="1"/>
  <c r="D19" i="4"/>
  <c r="O37" s="1"/>
  <c r="N33" i="5" s="1"/>
  <c r="AN41" i="1"/>
  <c r="AN49" s="1"/>
  <c r="AM45" i="2" s="1"/>
  <c r="L45"/>
  <c r="AG37" s="1"/>
  <c r="AH41" i="1"/>
  <c r="AH50" s="1"/>
  <c r="AG46" i="2" s="1"/>
  <c r="BE48"/>
  <c r="BK52" i="1"/>
  <c r="BJ48" i="2" s="1"/>
  <c r="AQ41" i="1"/>
  <c r="AQ50" s="1"/>
  <c r="AP46" i="2" s="1"/>
  <c r="L48"/>
  <c r="AP37" s="1"/>
  <c r="D20" i="4"/>
  <c r="F8" i="8"/>
  <c r="C18" i="5"/>
  <c r="AJ28"/>
  <c r="O35" i="4" l="1"/>
  <c r="N31" i="5" s="1"/>
  <c r="O33" i="4"/>
  <c r="O32"/>
  <c r="O38"/>
  <c r="N34" i="5" s="1"/>
  <c r="O28" i="4"/>
  <c r="N24" i="5" s="1"/>
  <c r="O36" i="4"/>
  <c r="N32" i="5" s="1"/>
  <c r="O34" i="4"/>
  <c r="AK28"/>
  <c r="AJ24" i="5" s="1"/>
  <c r="AH52" i="1"/>
  <c r="AG48" i="2" s="1"/>
  <c r="AK49" i="1"/>
  <c r="AJ45" i="2" s="1"/>
  <c r="AK52" i="1"/>
  <c r="AJ48" i="2" s="1"/>
  <c r="AH51" i="1"/>
  <c r="AG47" i="2" s="1"/>
  <c r="AN52" i="1"/>
  <c r="AM48" i="2" s="1"/>
  <c r="F15" i="8"/>
  <c r="AJ34" i="5"/>
  <c r="AB16"/>
  <c r="N30"/>
  <c r="AJ25"/>
  <c r="AN50" i="1"/>
  <c r="AM46" i="2" s="1"/>
  <c r="AB15" i="5"/>
  <c r="N29"/>
  <c r="F14" i="8"/>
  <c r="N25" i="5"/>
  <c r="AJ33"/>
  <c r="F26" i="8"/>
  <c r="E32" s="1"/>
  <c r="E28"/>
  <c r="F24"/>
  <c r="E30" s="1"/>
  <c r="Q7"/>
  <c r="E40"/>
  <c r="F38"/>
  <c r="E44" s="1"/>
  <c r="F36"/>
  <c r="E42" s="1"/>
  <c r="Q16"/>
  <c r="AQ51" i="1"/>
  <c r="AP47" i="2" s="1"/>
  <c r="Q17" i="8"/>
  <c r="F37"/>
  <c r="E43" s="1"/>
  <c r="F40"/>
  <c r="E46" s="1"/>
  <c r="F39"/>
  <c r="E45" s="1"/>
  <c r="F6"/>
  <c r="N28" i="5"/>
  <c r="C16"/>
  <c r="AK27" i="4"/>
  <c r="AJ32" i="5"/>
  <c r="F25" i="8"/>
  <c r="E31" s="1"/>
  <c r="F27"/>
  <c r="E33" s="1"/>
  <c r="Q8"/>
  <c r="F28"/>
  <c r="E34" s="1"/>
  <c r="C15" i="5"/>
  <c r="F5" i="8"/>
  <c r="AJ31" i="5"/>
  <c r="O31" i="4"/>
  <c r="N27" i="5" s="1"/>
  <c r="O27" i="4"/>
  <c r="AQ49" i="1"/>
  <c r="AP45" i="2" s="1"/>
  <c r="N17" i="8" l="1"/>
  <c r="W16"/>
  <c r="Z13" s="1"/>
  <c r="T13"/>
  <c r="E37"/>
  <c r="G37" s="1"/>
  <c r="G14"/>
  <c r="M14"/>
  <c r="E36"/>
  <c r="H36" s="1"/>
  <c r="I14"/>
  <c r="N14"/>
  <c r="Q14"/>
  <c r="L14"/>
  <c r="E35"/>
  <c r="H14"/>
  <c r="O14"/>
  <c r="E39"/>
  <c r="G39" s="1"/>
  <c r="O15"/>
  <c r="L15"/>
  <c r="F35"/>
  <c r="E41" s="1"/>
  <c r="N15"/>
  <c r="E38"/>
  <c r="H38" s="1"/>
  <c r="M15"/>
  <c r="G15"/>
  <c r="Q15"/>
  <c r="I15"/>
  <c r="H15"/>
  <c r="I28"/>
  <c r="I39"/>
  <c r="G28"/>
  <c r="N23" i="5"/>
  <c r="G40" i="8"/>
  <c r="I40"/>
  <c r="U4"/>
  <c r="W8"/>
  <c r="AA4" s="1"/>
  <c r="F23"/>
  <c r="E29" s="1"/>
  <c r="H6"/>
  <c r="N6"/>
  <c r="E26"/>
  <c r="H26" s="1"/>
  <c r="I6"/>
  <c r="Q6"/>
  <c r="L6"/>
  <c r="G6"/>
  <c r="E27"/>
  <c r="H27" s="1"/>
  <c r="O6"/>
  <c r="M6"/>
  <c r="F34"/>
  <c r="G34" s="1"/>
  <c r="D28"/>
  <c r="G8"/>
  <c r="N8"/>
  <c r="I17"/>
  <c r="O17"/>
  <c r="I16"/>
  <c r="L7"/>
  <c r="M8"/>
  <c r="L17"/>
  <c r="G16"/>
  <c r="L16"/>
  <c r="I7"/>
  <c r="G7"/>
  <c r="I37"/>
  <c r="H40"/>
  <c r="H28"/>
  <c r="H37"/>
  <c r="AJ23" i="5"/>
  <c r="Q5" i="8"/>
  <c r="O5"/>
  <c r="M5"/>
  <c r="E24"/>
  <c r="G24" s="1"/>
  <c r="L5"/>
  <c r="N5"/>
  <c r="E23"/>
  <c r="I5"/>
  <c r="H5"/>
  <c r="E25"/>
  <c r="I25" s="1"/>
  <c r="G5"/>
  <c r="W17"/>
  <c r="AA13" s="1"/>
  <c r="U13"/>
  <c r="D40"/>
  <c r="F46"/>
  <c r="I46" s="1"/>
  <c r="W7"/>
  <c r="Z4" s="1"/>
  <c r="T4"/>
  <c r="G17"/>
  <c r="O8"/>
  <c r="N7"/>
  <c r="L8"/>
  <c r="H8"/>
  <c r="H16"/>
  <c r="M7"/>
  <c r="I8"/>
  <c r="M17"/>
  <c r="H17"/>
  <c r="M16"/>
  <c r="O16"/>
  <c r="N16"/>
  <c r="H7"/>
  <c r="O7"/>
  <c r="D34" l="1"/>
  <c r="H34"/>
  <c r="I38"/>
  <c r="G38"/>
  <c r="H39"/>
  <c r="G35"/>
  <c r="D46"/>
  <c r="H35"/>
  <c r="I35"/>
  <c r="J5"/>
  <c r="AC5" s="1"/>
  <c r="F29"/>
  <c r="D23"/>
  <c r="J6"/>
  <c r="F32"/>
  <c r="D26"/>
  <c r="S13"/>
  <c r="W15"/>
  <c r="Y13" s="1"/>
  <c r="F45"/>
  <c r="D39"/>
  <c r="F42"/>
  <c r="D36"/>
  <c r="J17"/>
  <c r="D24"/>
  <c r="F30"/>
  <c r="J16"/>
  <c r="AC16" s="1"/>
  <c r="AC17"/>
  <c r="F33"/>
  <c r="D27"/>
  <c r="AC6"/>
  <c r="D38"/>
  <c r="F44"/>
  <c r="D35"/>
  <c r="F41"/>
  <c r="D41" s="1"/>
  <c r="F43"/>
  <c r="D37"/>
  <c r="H23"/>
  <c r="J7"/>
  <c r="AC7" s="1"/>
  <c r="L18"/>
  <c r="I34"/>
  <c r="H24"/>
  <c r="H46"/>
  <c r="I27"/>
  <c r="G27"/>
  <c r="R4"/>
  <c r="W5"/>
  <c r="X4" s="1"/>
  <c r="W6"/>
  <c r="Y4" s="1"/>
  <c r="S4"/>
  <c r="L9"/>
  <c r="J8"/>
  <c r="AC8" s="1"/>
  <c r="I36"/>
  <c r="G46"/>
  <c r="G23"/>
  <c r="G36"/>
  <c r="J14"/>
  <c r="AC14" s="1"/>
  <c r="F31"/>
  <c r="D25"/>
  <c r="R13"/>
  <c r="W14"/>
  <c r="X13" s="1"/>
  <c r="H25"/>
  <c r="I23"/>
  <c r="G26"/>
  <c r="I26"/>
  <c r="I24"/>
  <c r="G25"/>
  <c r="J15"/>
  <c r="AC15" s="1"/>
  <c r="T5" l="1"/>
  <c r="U5"/>
  <c r="S5"/>
  <c r="AD15"/>
  <c r="AE15" s="1"/>
  <c r="AG15" s="1"/>
  <c r="AD14"/>
  <c r="BH51" i="4"/>
  <c r="BG47" i="5" s="1"/>
  <c r="K49" i="4"/>
  <c r="J45" i="5" s="1"/>
  <c r="BH49" i="4"/>
  <c r="BG45" i="5" s="1"/>
  <c r="BH52" i="4"/>
  <c r="BG48" i="5" s="1"/>
  <c r="K48" i="4"/>
  <c r="J44" i="5" s="1"/>
  <c r="BH50" i="4"/>
  <c r="BG46" i="5" s="1"/>
  <c r="AD8" i="8"/>
  <c r="AE8" s="1"/>
  <c r="AG8" s="1"/>
  <c r="BH65" i="4"/>
  <c r="BG61" i="5" s="1"/>
  <c r="BH64" i="4"/>
  <c r="BG60" i="5" s="1"/>
  <c r="BH62" i="4"/>
  <c r="BG58" i="5" s="1"/>
  <c r="K62" i="4"/>
  <c r="J58" i="5" s="1"/>
  <c r="K61" i="4"/>
  <c r="J57" i="5" s="1"/>
  <c r="BH63" i="4"/>
  <c r="BG59" i="5" s="1"/>
  <c r="G41" i="8"/>
  <c r="H41"/>
  <c r="I41"/>
  <c r="H32"/>
  <c r="I32"/>
  <c r="D32"/>
  <c r="G32"/>
  <c r="G29"/>
  <c r="H29"/>
  <c r="I29"/>
  <c r="AD5"/>
  <c r="AD6"/>
  <c r="AE6" s="1"/>
  <c r="AG6" s="1"/>
  <c r="AD17"/>
  <c r="AE17" s="1"/>
  <c r="AG17" s="1"/>
  <c r="D42"/>
  <c r="G42"/>
  <c r="I42"/>
  <c r="H42"/>
  <c r="U7"/>
  <c r="U6"/>
  <c r="T6"/>
  <c r="D29"/>
  <c r="G44"/>
  <c r="I44"/>
  <c r="H44"/>
  <c r="D44"/>
  <c r="I30"/>
  <c r="D30"/>
  <c r="G30"/>
  <c r="H30"/>
  <c r="AD7"/>
  <c r="AE7" s="1"/>
  <c r="AG7" s="1"/>
  <c r="H31"/>
  <c r="G31"/>
  <c r="I31"/>
  <c r="D31"/>
  <c r="AD16"/>
  <c r="AE16" s="1"/>
  <c r="AG16" s="1"/>
  <c r="G43"/>
  <c r="I43"/>
  <c r="D43"/>
  <c r="H43"/>
  <c r="D33"/>
  <c r="I33"/>
  <c r="H33"/>
  <c r="G33"/>
  <c r="I45"/>
  <c r="G45"/>
  <c r="H45"/>
  <c r="D45"/>
  <c r="S7" l="1"/>
  <c r="Y7" s="1"/>
  <c r="U15"/>
  <c r="S8"/>
  <c r="Y8" s="1"/>
  <c r="R6"/>
  <c r="X6" s="1"/>
  <c r="T15"/>
  <c r="R17"/>
  <c r="S17"/>
  <c r="T8"/>
  <c r="Z8" s="1"/>
  <c r="T17"/>
  <c r="R16"/>
  <c r="S16"/>
  <c r="U16"/>
  <c r="U14"/>
  <c r="AE14"/>
  <c r="AG14" s="1"/>
  <c r="AD18"/>
  <c r="AK13"/>
  <c r="T14"/>
  <c r="R7"/>
  <c r="S14"/>
  <c r="R15"/>
  <c r="AK4"/>
  <c r="AE5"/>
  <c r="AG5" s="1"/>
  <c r="AD9"/>
  <c r="R8"/>
  <c r="Z6"/>
  <c r="AH6" s="1"/>
  <c r="Y5" l="1"/>
  <c r="AH5" s="1"/>
  <c r="AA15"/>
  <c r="Y14"/>
  <c r="AH14" s="1"/>
  <c r="Y17"/>
  <c r="AA6"/>
  <c r="Z14"/>
  <c r="AA14"/>
  <c r="Z15"/>
  <c r="AH15" s="1"/>
  <c r="Z17"/>
  <c r="AA7"/>
  <c r="AH7" s="1"/>
  <c r="Y16"/>
  <c r="X15"/>
  <c r="X16"/>
  <c r="X17"/>
  <c r="AH17" s="1"/>
  <c r="AI8"/>
  <c r="AO6"/>
  <c r="AI6"/>
  <c r="AO7"/>
  <c r="AO8"/>
  <c r="AO5"/>
  <c r="AI5"/>
  <c r="AI7"/>
  <c r="AQ13"/>
  <c r="X8"/>
  <c r="AH8" s="1"/>
  <c r="AA5"/>
  <c r="AQ4"/>
  <c r="X7"/>
  <c r="Z5"/>
  <c r="AI14"/>
  <c r="AO17"/>
  <c r="AO15"/>
  <c r="AO16"/>
  <c r="AI15"/>
  <c r="AO14"/>
  <c r="AI16"/>
  <c r="AI17"/>
  <c r="AA16"/>
  <c r="AH16" s="1"/>
  <c r="K7" l="1"/>
  <c r="K17"/>
  <c r="AS5"/>
  <c r="AR8"/>
  <c r="AS6"/>
  <c r="AR7"/>
  <c r="AT6"/>
  <c r="AS7"/>
  <c r="AR6"/>
  <c r="AS8"/>
  <c r="AT7"/>
  <c r="AV4"/>
  <c r="AR5"/>
  <c r="AT5"/>
  <c r="AT8"/>
  <c r="K15"/>
  <c r="K14"/>
  <c r="K5"/>
  <c r="K6"/>
  <c r="AS17"/>
  <c r="AT15"/>
  <c r="AR17"/>
  <c r="AR14"/>
  <c r="AR15"/>
  <c r="AS15"/>
  <c r="AS16"/>
  <c r="AT16"/>
  <c r="AV13"/>
  <c r="AR16"/>
  <c r="AT17"/>
  <c r="AT14"/>
  <c r="AS14"/>
  <c r="K16"/>
  <c r="K8"/>
  <c r="E17" l="1"/>
  <c r="D17" s="1"/>
  <c r="E8"/>
  <c r="D8" s="1"/>
  <c r="E15"/>
  <c r="D15" s="1"/>
  <c r="AW7"/>
  <c r="AL7" s="1"/>
  <c r="AX7"/>
  <c r="AM7" s="1"/>
  <c r="AY8"/>
  <c r="AN8" s="1"/>
  <c r="AY5"/>
  <c r="AN5" s="1"/>
  <c r="AY7"/>
  <c r="AN7" s="1"/>
  <c r="AY6"/>
  <c r="AN6" s="1"/>
  <c r="AW6"/>
  <c r="AL6" s="1"/>
  <c r="AX8"/>
  <c r="AM8" s="1"/>
  <c r="AX6"/>
  <c r="AM6" s="1"/>
  <c r="AW5"/>
  <c r="AL5" s="1"/>
  <c r="AW8"/>
  <c r="AL8" s="1"/>
  <c r="AX5"/>
  <c r="AM5" s="1"/>
  <c r="E16"/>
  <c r="D16" s="1"/>
  <c r="E6"/>
  <c r="D6" s="1"/>
  <c r="E7"/>
  <c r="D7" s="1"/>
  <c r="E14"/>
  <c r="AW16"/>
  <c r="AL16" s="1"/>
  <c r="AX17"/>
  <c r="AM17" s="1"/>
  <c r="AW15"/>
  <c r="AL15" s="1"/>
  <c r="AW17"/>
  <c r="AL17" s="1"/>
  <c r="AX14"/>
  <c r="AM14" s="1"/>
  <c r="AY16"/>
  <c r="AN16" s="1"/>
  <c r="AW14"/>
  <c r="AL14" s="1"/>
  <c r="AX16"/>
  <c r="AM16" s="1"/>
  <c r="AY17"/>
  <c r="AN17" s="1"/>
  <c r="AX15"/>
  <c r="AM15" s="1"/>
  <c r="AY15"/>
  <c r="AN15" s="1"/>
  <c r="AY14"/>
  <c r="AN14" s="1"/>
  <c r="E5"/>
  <c r="E9" l="1"/>
  <c r="E12"/>
  <c r="E10"/>
  <c r="D5"/>
  <c r="C7" s="1"/>
  <c r="E11"/>
  <c r="E21"/>
  <c r="E18"/>
  <c r="E20"/>
  <c r="D14"/>
  <c r="E19"/>
  <c r="C6" l="1"/>
  <c r="C14"/>
  <c r="C15"/>
  <c r="C17"/>
  <c r="C5"/>
  <c r="C8"/>
  <c r="C16"/>
  <c r="AZ63" i="4" l="1"/>
  <c r="AY59" i="5" s="1"/>
  <c r="BC63" i="4"/>
  <c r="BB59" i="5" s="1"/>
  <c r="BN64" i="4"/>
  <c r="BM60" i="5" s="1"/>
  <c r="M62" i="4"/>
  <c r="K63"/>
  <c r="J59" i="5" s="1"/>
  <c r="BI64" i="4"/>
  <c r="BH60" i="5" s="1"/>
  <c r="M65" i="4"/>
  <c r="BC64"/>
  <c r="BB60" i="5" s="1"/>
  <c r="AT64" i="4"/>
  <c r="AS60" i="5" s="1"/>
  <c r="BC65" i="4"/>
  <c r="BB61" i="5" s="1"/>
  <c r="AW63" i="4"/>
  <c r="AV59" i="5" s="1"/>
  <c r="AW65" i="4"/>
  <c r="AV61" i="5" s="1"/>
  <c r="AZ65" i="4"/>
  <c r="AY61" i="5" s="1"/>
  <c r="AT62" i="4"/>
  <c r="AS58" i="5" s="1"/>
  <c r="AW62" i="4"/>
  <c r="AV58" i="5" s="1"/>
  <c r="M63" i="4"/>
  <c r="AT65"/>
  <c r="AS61" i="5" s="1"/>
  <c r="AW64" i="4"/>
  <c r="AV60" i="5" s="1"/>
  <c r="BN62" i="4"/>
  <c r="BM58" i="5" s="1"/>
  <c r="AZ64" i="4"/>
  <c r="AY60" i="5" s="1"/>
  <c r="M64" i="4"/>
  <c r="BN63"/>
  <c r="BM59" i="5" s="1"/>
  <c r="BF64" i="4"/>
  <c r="BF63"/>
  <c r="BF65"/>
  <c r="AZ62"/>
  <c r="AY58" i="5" s="1"/>
  <c r="AT63" i="4"/>
  <c r="AS59" i="5" s="1"/>
  <c r="BI62" i="4"/>
  <c r="BH58" i="5" s="1"/>
  <c r="BF62" i="4"/>
  <c r="BC62"/>
  <c r="BB58" i="5" s="1"/>
  <c r="BN65" i="4"/>
  <c r="BM61" i="5" s="1"/>
  <c r="BI63" i="4"/>
  <c r="BH59" i="5" s="1"/>
  <c r="BI65" i="4"/>
  <c r="BH61" i="5" s="1"/>
  <c r="BF50" i="4"/>
  <c r="M49"/>
  <c r="AT51"/>
  <c r="AS47" i="5" s="1"/>
  <c r="AT52" i="4"/>
  <c r="AS48" i="5" s="1"/>
  <c r="BF49" i="4"/>
  <c r="AZ50"/>
  <c r="AY46" i="5" s="1"/>
  <c r="BF51" i="4"/>
  <c r="AW50"/>
  <c r="AV46" i="5" s="1"/>
  <c r="AT49" i="4"/>
  <c r="AS45" i="5" s="1"/>
  <c r="BC50" i="4"/>
  <c r="BB46" i="5" s="1"/>
  <c r="AW52" i="4"/>
  <c r="AV48" i="5" s="1"/>
  <c r="K50" i="4"/>
  <c r="J46" i="5" s="1"/>
  <c r="AW49" i="4"/>
  <c r="AV45" i="5" s="1"/>
  <c r="BI52" i="4"/>
  <c r="BH48" i="5" s="1"/>
  <c r="BN51" i="4"/>
  <c r="BM47" i="5" s="1"/>
  <c r="AZ49" i="4"/>
  <c r="AY45" i="5" s="1"/>
  <c r="BI49" i="4"/>
  <c r="BH45" i="5" s="1"/>
  <c r="BI51" i="4"/>
  <c r="BH47" i="5" s="1"/>
  <c r="BI50" i="4"/>
  <c r="BH46" i="5" s="1"/>
  <c r="BC52" i="4"/>
  <c r="BB48" i="5" s="1"/>
  <c r="AZ52" i="4"/>
  <c r="AY48" i="5" s="1"/>
  <c r="BN50" i="4"/>
  <c r="BM46" i="5" s="1"/>
  <c r="AZ51" i="4"/>
  <c r="AY47" i="5" s="1"/>
  <c r="M51" i="4"/>
  <c r="BF52"/>
  <c r="M52"/>
  <c r="M50"/>
  <c r="BC51"/>
  <c r="BB47" i="5" s="1"/>
  <c r="BN49" i="4"/>
  <c r="BM45" i="5" s="1"/>
  <c r="BC49" i="4"/>
  <c r="BB45" i="5" s="1"/>
  <c r="BN52" i="4"/>
  <c r="BM48" i="5" s="1"/>
  <c r="AW51" i="4"/>
  <c r="AV47" i="5" s="1"/>
  <c r="AT50" i="4"/>
  <c r="AS46" i="5" s="1"/>
  <c r="K51" i="4" l="1"/>
  <c r="J47" i="5" s="1"/>
  <c r="BE47"/>
  <c r="BK51" i="4"/>
  <c r="BJ47" i="5" s="1"/>
  <c r="BE59"/>
  <c r="BK63" i="4"/>
  <c r="BJ59" i="5" s="1"/>
  <c r="L60"/>
  <c r="AM50" s="1"/>
  <c r="AN54" i="4"/>
  <c r="AN65" s="1"/>
  <c r="AM61" i="5" s="1"/>
  <c r="K64" i="4"/>
  <c r="J60" i="5" s="1"/>
  <c r="L45"/>
  <c r="AG37" s="1"/>
  <c r="AH41" i="4"/>
  <c r="AH52" s="1"/>
  <c r="AG48" i="5" s="1"/>
  <c r="L48"/>
  <c r="AP37" s="1"/>
  <c r="AQ41" i="4"/>
  <c r="AQ49" s="1"/>
  <c r="AP45" i="5" s="1"/>
  <c r="BE58"/>
  <c r="BK62" i="4"/>
  <c r="BJ58" i="5" s="1"/>
  <c r="BE61"/>
  <c r="BK65" i="4"/>
  <c r="BJ61" i="5" s="1"/>
  <c r="L61"/>
  <c r="AP50" s="1"/>
  <c r="AQ54" i="4"/>
  <c r="AQ62" s="1"/>
  <c r="AP58" i="5" s="1"/>
  <c r="BE48"/>
  <c r="BK52" i="4"/>
  <c r="BJ48" i="5" s="1"/>
  <c r="BE60"/>
  <c r="BK64" i="4"/>
  <c r="BJ60" i="5" s="1"/>
  <c r="L46"/>
  <c r="AJ37" s="1"/>
  <c r="AK41" i="4"/>
  <c r="AK52" s="1"/>
  <c r="AJ48" i="5" s="1"/>
  <c r="AN41" i="4"/>
  <c r="AN52" s="1"/>
  <c r="AM48" i="5" s="1"/>
  <c r="L47"/>
  <c r="AM37" s="1"/>
  <c r="BE45"/>
  <c r="BK49" i="4"/>
  <c r="BJ45" i="5" s="1"/>
  <c r="BE46"/>
  <c r="BK50" i="4"/>
  <c r="BJ46" i="5" s="1"/>
  <c r="L59"/>
  <c r="AJ50" s="1"/>
  <c r="AK54" i="4"/>
  <c r="AK64" s="1"/>
  <c r="AJ60" i="5" s="1"/>
  <c r="AH54" i="4"/>
  <c r="AH65" s="1"/>
  <c r="AG61" i="5" s="1"/>
  <c r="L58"/>
  <c r="AG50" s="1"/>
  <c r="AN62" i="4" l="1"/>
  <c r="AM58" i="5" s="1"/>
  <c r="AH51" i="4"/>
  <c r="AG47" i="5" s="1"/>
  <c r="AH63" i="4"/>
  <c r="AG59" i="5" s="1"/>
  <c r="AQ63" i="4"/>
  <c r="AP59" i="5" s="1"/>
  <c r="K52" i="4"/>
  <c r="J48" i="5" s="1"/>
  <c r="AK62" i="4"/>
  <c r="AJ58" i="5" s="1"/>
  <c r="AN49" i="4"/>
  <c r="AM45" i="5" s="1"/>
  <c r="AQ51" i="4"/>
  <c r="AP47" i="5" s="1"/>
  <c r="AQ50" i="4"/>
  <c r="AP46" i="5" s="1"/>
  <c r="AK51" i="4"/>
  <c r="AJ47" i="5" s="1"/>
  <c r="AH50" i="4"/>
  <c r="AG46" i="5" s="1"/>
  <c r="K65" i="4"/>
  <c r="J61" i="5" s="1"/>
  <c r="AN63" i="4"/>
  <c r="AM59" i="5" s="1"/>
  <c r="AH64" i="4"/>
  <c r="AG60" i="5" s="1"/>
  <c r="AK65" i="4"/>
  <c r="AJ61" i="5" s="1"/>
  <c r="AK49" i="4"/>
  <c r="AJ45" i="5" s="1"/>
  <c r="AQ64" i="4"/>
  <c r="AP60" i="5" s="1"/>
  <c r="AN50" i="4"/>
  <c r="AM46" i="5" s="1"/>
</calcChain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</commentList>
</comments>
</file>

<file path=xl/comments2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<sst xmlns="http://schemas.openxmlformats.org/spreadsheetml/2006/main" count="330" uniqueCount="76">
  <si>
    <t>Vereinslogo</t>
  </si>
  <si>
    <t>Kindgerechtes Fußballturnier für 8 Mannschaften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</si>
  <si>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</si>
  <si>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</si>
  <si>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</si>
  <si>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</si>
  <si>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</si>
  <si>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</si>
  <si>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</si>
  <si>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</si>
  <si>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</si>
  <si>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</si>
  <si>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n. 9m</t>
  </si>
  <si>
    <t>n. 11m</t>
  </si>
  <si>
    <t>n. V.</t>
  </si>
  <si>
    <t>Spielplan Vorrunde</t>
  </si>
  <si>
    <t>Nr.</t>
  </si>
  <si>
    <t>Grp.</t>
  </si>
  <si>
    <t>Feld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</si>
  <si>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</si>
  <si>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</si>
  <si>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</si>
  <si>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</si>
  <si>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</si>
  <si>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</si>
  <si>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</si>
  <si>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</si>
  <si>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</si>
  <si>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</si>
  <si>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</si>
  <si>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</si>
  <si>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</si>
  <si>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</si>
  <si>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</si>
  <si>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</si>
  <si>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</si>
  <si>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Silberrunde</t>
  </si>
  <si>
    <t>Goldrunde</t>
  </si>
  <si>
    <t>S</t>
  </si>
  <si>
    <t>VR</t>
  </si>
  <si>
    <t>G</t>
  </si>
  <si>
    <t>Abschlusstabellen 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</si>
  <si>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</si>
  <si>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</si>
  <si>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</si>
  <si>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</si>
  <si>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</si>
  <si>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</si>
  <si>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</si>
  <si>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</si>
  <si>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</si>
  <si>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Spielplan Endrunde</t>
  </si>
  <si>
    <t>Abschlusstabellen Endrunde</t>
  </si>
  <si>
    <t>Turnierauswahl:</t>
  </si>
  <si>
    <t>+</t>
  </si>
  <si>
    <t>Punkte</t>
  </si>
  <si>
    <t>diff.</t>
  </si>
  <si>
    <t>Spiele</t>
  </si>
  <si>
    <t>s</t>
  </si>
  <si>
    <t>Gleichstand liegt vor</t>
  </si>
  <si>
    <t>Tore +</t>
  </si>
  <si>
    <t>Mannschaft</t>
  </si>
  <si>
    <t>Name</t>
  </si>
  <si>
    <t>Turnierauswahl</t>
  </si>
  <si>
    <t>Vereinsname</t>
  </si>
  <si>
    <t>Turniername</t>
  </si>
  <si>
    <t>Ort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</si>
  <si>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</si>
  <si>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</si>
  <si>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</si>
  <si>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</si>
  <si>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</si>
  <si>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</si>
  <si>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</si>
  <si>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</si>
  <si>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Datum</t>
  </si>
</sst>
</file>

<file path=xl/styles.xml><?xml version="1.0" encoding="utf-8"?>
<styleSheet xmlns="http://schemas.openxmlformats.org/spreadsheetml/2006/main">
  <numFmts count="11">
    <numFmt numFmtId="164" formatCode="h:mm;@"/>
    <numFmt numFmtId="165" formatCode="0_ ;[Red]\-0\ "/>
    <numFmt numFmtId="166" formatCode="0&quot;.&quot;"/>
    <numFmt numFmtId="167" formatCode="0\ &quot;:&quot;"/>
    <numFmt numFmtId="168" formatCode=";;;"/>
    <numFmt numFmtId="169" formatCode="0\ &quot;min&quot;"/>
    <numFmt numFmtId="170" formatCode="0;;\ &quot;min&quot;"/>
    <numFmt numFmtId="171" formatCode="&quot;Am&quot;\ dddd\,\ dd/\ mmmm\ yyyy"/>
    <numFmt numFmtId="172" formatCode="[=0]&quot;&quot;;0\ &quot;min&quot;"/>
    <numFmt numFmtId="173" formatCode="0.0"/>
    <numFmt numFmtId="174" formatCode="0.0000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1"/>
      <name val="Arial"/>
      <family val="2"/>
    </font>
    <font>
      <sz val="11"/>
      <color indexed="22"/>
      <name val="Comic Sans MS"/>
      <family val="4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2" borderId="0"/>
    <xf numFmtId="0" fontId="35" fillId="0" borderId="0"/>
  </cellStyleXfs>
  <cellXfs count="73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1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4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0" fontId="14" fillId="0" borderId="0" xfId="0" applyNumberFormat="1" applyFont="1" applyAlignment="1" applyProtection="1">
      <alignment vertical="center"/>
      <protection hidden="1"/>
    </xf>
    <xf numFmtId="170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68" fontId="10" fillId="0" borderId="0" xfId="0" applyNumberFormat="1" applyFont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6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29" fillId="0" borderId="0" xfId="0" applyFont="1" applyAlignment="1" applyProtection="1">
      <alignment vertical="center"/>
      <protection hidden="1"/>
    </xf>
    <xf numFmtId="168" fontId="16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6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justify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6" xfId="0" applyBorder="1"/>
    <xf numFmtId="174" fontId="25" fillId="0" borderId="0" xfId="0" applyNumberFormat="1" applyFont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70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/>
    <xf numFmtId="0" fontId="5" fillId="0" borderId="0" xfId="0" applyFont="1" applyFill="1" applyAlignment="1" applyProtection="1">
      <alignment vertical="center"/>
      <protection hidden="1"/>
    </xf>
    <xf numFmtId="171" fontId="13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170" fontId="14" fillId="0" borderId="0" xfId="0" applyNumberFormat="1" applyFont="1" applyFill="1" applyAlignment="1" applyProtection="1">
      <alignment vertical="center"/>
      <protection hidden="1"/>
    </xf>
    <xf numFmtId="170" fontId="15" fillId="0" borderId="0" xfId="0" applyNumberFormat="1" applyFont="1" applyFill="1" applyAlignment="1" applyProtection="1">
      <alignment vertical="center"/>
      <protection hidden="1"/>
    </xf>
    <xf numFmtId="20" fontId="13" fillId="0" borderId="0" xfId="0" applyNumberFormat="1" applyFont="1" applyFill="1" applyBorder="1" applyAlignment="1" applyProtection="1">
      <alignment horizontal="center" vertical="center"/>
      <protection hidden="1"/>
    </xf>
    <xf numFmtId="169" fontId="13" fillId="0" borderId="0" xfId="0" applyNumberFormat="1" applyFont="1" applyFill="1" applyBorder="1" applyAlignment="1" applyProtection="1">
      <alignment horizontal="left" vertical="center"/>
      <protection hidden="1"/>
    </xf>
    <xf numFmtId="16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168" fontId="16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1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0" fontId="24" fillId="0" borderId="0" xfId="2" applyNumberFormat="1" applyFont="1" applyAlignment="1" applyProtection="1">
      <alignment vertical="center"/>
      <protection hidden="1"/>
    </xf>
    <xf numFmtId="0" fontId="25" fillId="0" borderId="0" xfId="2" applyNumberFormat="1" applyFont="1" applyAlignment="1" applyProtection="1">
      <alignment vertical="center"/>
      <protection hidden="1"/>
    </xf>
    <xf numFmtId="0" fontId="25" fillId="0" borderId="0" xfId="2" applyNumberFormat="1" applyFont="1" applyFill="1" applyBorder="1" applyAlignment="1" applyProtection="1">
      <alignment vertical="center"/>
      <protection hidden="1"/>
    </xf>
    <xf numFmtId="0" fontId="25" fillId="0" borderId="0" xfId="2" applyNumberFormat="1" applyFont="1" applyFill="1" applyBorder="1" applyAlignment="1" applyProtection="1">
      <alignment horizontal="center" vertical="center"/>
      <protection hidden="1"/>
    </xf>
    <xf numFmtId="0" fontId="24" fillId="0" borderId="0" xfId="2" applyNumberFormat="1" applyFont="1" applyAlignment="1" applyProtection="1">
      <alignment horizontal="center" vertical="center"/>
      <protection hidden="1"/>
    </xf>
    <xf numFmtId="0" fontId="25" fillId="0" borderId="0" xfId="2" applyNumberFormat="1" applyFont="1" applyAlignment="1" applyProtection="1">
      <alignment horizontal="center" vertical="center"/>
      <protection hidden="1"/>
    </xf>
    <xf numFmtId="0" fontId="25" fillId="0" borderId="0" xfId="2" applyNumberFormat="1" applyFont="1" applyBorder="1" applyAlignment="1" applyProtection="1">
      <alignment horizontal="center" vertical="center"/>
      <protection hidden="1"/>
    </xf>
    <xf numFmtId="0" fontId="24" fillId="0" borderId="0" xfId="2" applyNumberFormat="1" applyFont="1" applyFill="1" applyBorder="1" applyAlignment="1" applyProtection="1">
      <alignment horizontal="center" vertical="center"/>
      <protection hidden="1"/>
    </xf>
    <xf numFmtId="0" fontId="24" fillId="0" borderId="0" xfId="2" applyNumberFormat="1" applyFont="1" applyBorder="1" applyAlignment="1" applyProtection="1">
      <alignment horizontal="center" vertical="center"/>
      <protection hidden="1"/>
    </xf>
    <xf numFmtId="0" fontId="24" fillId="0" borderId="0" xfId="2" applyNumberFormat="1" applyFont="1" applyFill="1" applyAlignment="1" applyProtection="1">
      <alignment horizontal="center" vertical="center"/>
      <protection hidden="1"/>
    </xf>
    <xf numFmtId="0" fontId="25" fillId="0" borderId="0" xfId="2" applyNumberFormat="1" applyFont="1" applyFill="1" applyAlignment="1" applyProtection="1">
      <alignment horizontal="center" vertical="center"/>
      <protection hidden="1"/>
    </xf>
    <xf numFmtId="0" fontId="24" fillId="0" borderId="0" xfId="2" applyNumberFormat="1" applyFont="1" applyFill="1" applyAlignment="1" applyProtection="1">
      <alignment vertical="center"/>
      <protection hidden="1"/>
    </xf>
    <xf numFmtId="0" fontId="35" fillId="0" borderId="0" xfId="2" applyFill="1" applyAlignment="1" applyProtection="1">
      <alignment vertical="center"/>
      <protection hidden="1"/>
    </xf>
    <xf numFmtId="0" fontId="35" fillId="0" borderId="6" xfId="2" applyBorder="1"/>
    <xf numFmtId="174" fontId="25" fillId="0" borderId="0" xfId="2" applyNumberFormat="1" applyFont="1" applyAlignment="1" applyProtection="1">
      <alignment horizontal="center" vertical="center"/>
      <protection hidden="1"/>
    </xf>
    <xf numFmtId="0" fontId="24" fillId="0" borderId="0" xfId="2" applyNumberFormat="1" applyFont="1" applyFill="1" applyBorder="1" applyAlignment="1" applyProtection="1">
      <alignment horizontal="justify" vertical="center"/>
      <protection hidden="1"/>
    </xf>
    <xf numFmtId="0" fontId="24" fillId="0" borderId="0" xfId="2" applyNumberFormat="1" applyFont="1" applyFill="1" applyBorder="1" applyAlignment="1" applyProtection="1">
      <alignment vertical="center"/>
      <protection hidden="1"/>
    </xf>
    <xf numFmtId="0" fontId="35" fillId="0" borderId="0" xfId="2"/>
    <xf numFmtId="0" fontId="13" fillId="0" borderId="0" xfId="0" applyFont="1" applyFill="1" applyAlignment="1" applyProtection="1">
      <alignment horizontal="right" vertical="center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6" fillId="0" borderId="2" xfId="0" applyFont="1" applyBorder="1" applyAlignment="1" applyProtection="1">
      <alignment horizontal="center" vertical="center" shrinkToFit="1"/>
      <protection hidden="1"/>
    </xf>
    <xf numFmtId="0" fontId="16" fillId="0" borderId="4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center" shrinkToFit="1"/>
      <protection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170" fontId="13" fillId="0" borderId="0" xfId="0" applyNumberFormat="1" applyFont="1" applyFill="1" applyAlignment="1" applyProtection="1">
      <alignment vertical="center"/>
      <protection hidden="1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textRotation="90"/>
    </xf>
    <xf numFmtId="0" fontId="1" fillId="0" borderId="0" xfId="1" applyFont="1" applyFill="1" applyBorder="1" applyAlignment="1" applyProtection="1">
      <alignment horizontal="center" textRotation="90"/>
    </xf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/>
    <xf numFmtId="0" fontId="1" fillId="0" borderId="6" xfId="1" applyFont="1" applyFill="1" applyBorder="1" applyProtection="1"/>
    <xf numFmtId="0" fontId="1" fillId="0" borderId="0" xfId="1" applyFont="1" applyFill="1" applyProtection="1"/>
    <xf numFmtId="0" fontId="1" fillId="0" borderId="7" xfId="1" applyFont="1" applyFill="1" applyBorder="1" applyAlignment="1" applyProtection="1">
      <alignment horizontal="left"/>
    </xf>
    <xf numFmtId="0" fontId="1" fillId="3" borderId="6" xfId="1" applyFont="1" applyFill="1" applyBorder="1" applyAlignment="1" applyProtection="1">
      <alignment horizontal="center"/>
    </xf>
    <xf numFmtId="0" fontId="1" fillId="0" borderId="6" xfId="1" applyFont="1" applyFill="1" applyBorder="1" applyAlignment="1" applyProtection="1">
      <alignment horizontal="center"/>
    </xf>
    <xf numFmtId="0" fontId="1" fillId="0" borderId="7" xfId="1" applyFont="1" applyFill="1" applyBorder="1" applyProtection="1"/>
    <xf numFmtId="0" fontId="1" fillId="0" borderId="6" xfId="1" applyFont="1" applyFill="1" applyBorder="1" applyAlignment="1" applyProtection="1"/>
    <xf numFmtId="173" fontId="1" fillId="0" borderId="6" xfId="1" applyNumberFormat="1" applyFont="1" applyFill="1" applyBorder="1" applyProtection="1"/>
    <xf numFmtId="0" fontId="1" fillId="0" borderId="0" xfId="1" applyFont="1" applyFill="1" applyBorder="1" applyAlignment="1" applyProtection="1">
      <alignment horizontal="center"/>
    </xf>
    <xf numFmtId="174" fontId="1" fillId="0" borderId="6" xfId="1" applyNumberFormat="1" applyFont="1" applyFill="1" applyBorder="1" applyProtection="1"/>
    <xf numFmtId="1" fontId="1" fillId="0" borderId="0" xfId="1" applyNumberFormat="1" applyFont="1" applyFill="1" applyBorder="1" applyProtection="1"/>
    <xf numFmtId="0" fontId="1" fillId="0" borderId="8" xfId="1" applyFont="1" applyFill="1" applyBorder="1" applyAlignment="1" applyProtection="1">
      <alignment horizontal="left"/>
    </xf>
    <xf numFmtId="0" fontId="1" fillId="0" borderId="8" xfId="1" applyFont="1" applyFill="1" applyBorder="1" applyProtection="1"/>
    <xf numFmtId="0" fontId="1" fillId="0" borderId="8" xfId="1" applyFont="1" applyFill="1" applyBorder="1" applyAlignment="1" applyProtection="1">
      <alignment horizontal="right"/>
    </xf>
    <xf numFmtId="0" fontId="1" fillId="0" borderId="6" xfId="1" applyFont="1" applyFill="1" applyBorder="1" applyAlignment="1" applyProtection="1">
      <alignment horizontal="left"/>
    </xf>
    <xf numFmtId="0" fontId="1" fillId="0" borderId="9" xfId="1" applyFont="1" applyFill="1" applyBorder="1" applyAlignment="1" applyProtection="1">
      <alignment horizontal="left"/>
    </xf>
    <xf numFmtId="0" fontId="1" fillId="0" borderId="9" xfId="1" applyFont="1" applyFill="1" applyBorder="1" applyProtection="1"/>
    <xf numFmtId="0" fontId="1" fillId="0" borderId="10" xfId="1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protection hidden="1"/>
    </xf>
    <xf numFmtId="0" fontId="1" fillId="0" borderId="0" xfId="1" applyFont="1" applyFill="1" applyAlignment="1" applyProtection="1">
      <alignment textRotation="90"/>
    </xf>
    <xf numFmtId="0" fontId="1" fillId="0" borderId="0" xfId="2" applyFont="1" applyFill="1" applyAlignment="1" applyProtection="1">
      <alignment vertical="center"/>
      <protection hidden="1"/>
    </xf>
    <xf numFmtId="0" fontId="1" fillId="0" borderId="6" xfId="2" applyFont="1" applyFill="1" applyBorder="1" applyAlignment="1" applyProtection="1">
      <protection hidden="1"/>
    </xf>
    <xf numFmtId="0" fontId="24" fillId="0" borderId="11" xfId="0" applyNumberFormat="1" applyFont="1" applyBorder="1" applyAlignment="1" applyProtection="1">
      <alignment vertical="center"/>
      <protection hidden="1"/>
    </xf>
    <xf numFmtId="0" fontId="24" fillId="0" borderId="62" xfId="0" applyNumberFormat="1" applyFont="1" applyBorder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vertical="center"/>
      <protection hidden="1"/>
    </xf>
    <xf numFmtId="0" fontId="37" fillId="0" borderId="11" xfId="0" applyFont="1" applyBorder="1"/>
    <xf numFmtId="0" fontId="38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9" borderId="3" xfId="0" applyFont="1" applyFill="1" applyBorder="1" applyAlignment="1" applyProtection="1">
      <alignment horizontal="center" vertical="center" shrinkToFit="1"/>
      <protection hidden="1"/>
    </xf>
    <xf numFmtId="0" fontId="16" fillId="9" borderId="11" xfId="0" applyFont="1" applyFill="1" applyBorder="1" applyAlignment="1" applyProtection="1">
      <alignment horizontal="center" vertical="center" shrinkToFit="1"/>
      <protection hidden="1"/>
    </xf>
    <xf numFmtId="0" fontId="16" fillId="9" borderId="48" xfId="0" applyFont="1" applyFill="1" applyBorder="1" applyAlignment="1" applyProtection="1">
      <alignment horizontal="center" vertical="center" shrinkToFit="1"/>
      <protection hidden="1"/>
    </xf>
    <xf numFmtId="0" fontId="16" fillId="9" borderId="16" xfId="0" applyFont="1" applyFill="1" applyBorder="1" applyAlignment="1" applyProtection="1">
      <alignment horizontal="center" vertical="center" shrinkToFit="1"/>
      <protection hidden="1"/>
    </xf>
    <xf numFmtId="0" fontId="16" fillId="0" borderId="16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Font="1" applyFill="1" applyBorder="1" applyAlignment="1" applyProtection="1">
      <alignment horizontal="center" vertical="center" shrinkToFit="1"/>
      <protection hidden="1"/>
    </xf>
    <xf numFmtId="0" fontId="16" fillId="9" borderId="15" xfId="0" applyFont="1" applyFill="1" applyBorder="1" applyAlignment="1" applyProtection="1">
      <alignment horizontal="center" vertical="center" shrinkToFit="1"/>
      <protection hidden="1"/>
    </xf>
    <xf numFmtId="0" fontId="13" fillId="8" borderId="12" xfId="0" applyFont="1" applyFill="1" applyBorder="1" applyAlignment="1" applyProtection="1">
      <alignment horizontal="center" vertical="center"/>
      <protection hidden="1"/>
    </xf>
    <xf numFmtId="0" fontId="13" fillId="8" borderId="13" xfId="0" applyFont="1" applyFill="1" applyBorder="1" applyAlignment="1" applyProtection="1">
      <alignment horizontal="center" vertical="center"/>
      <protection hidden="1"/>
    </xf>
    <xf numFmtId="0" fontId="13" fillId="8" borderId="14" xfId="0" applyFont="1" applyFill="1" applyBorder="1" applyAlignment="1" applyProtection="1">
      <alignment horizontal="center" vertical="center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166" fontId="16" fillId="0" borderId="24" xfId="0" applyNumberFormat="1" applyFont="1" applyFill="1" applyBorder="1" applyAlignment="1" applyProtection="1">
      <alignment horizontal="center" vertical="center" shrinkToFit="1"/>
      <protection hidden="1"/>
    </xf>
    <xf numFmtId="166" fontId="16" fillId="0" borderId="4" xfId="0" applyNumberFormat="1" applyFont="1" applyFill="1" applyBorder="1" applyAlignment="1" applyProtection="1">
      <alignment horizontal="center" vertical="center" shrinkToFit="1"/>
      <protection hidden="1"/>
    </xf>
    <xf numFmtId="166" fontId="16" fillId="0" borderId="25" xfId="0" applyNumberFormat="1" applyFont="1" applyFill="1" applyBorder="1" applyAlignment="1" applyProtection="1">
      <alignment horizontal="center" vertical="center" shrinkToFit="1"/>
      <protection hidden="1"/>
    </xf>
    <xf numFmtId="166" fontId="1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13" fillId="6" borderId="29" xfId="0" applyFont="1" applyFill="1" applyBorder="1" applyAlignment="1" applyProtection="1">
      <alignment horizontal="center" vertical="center" shrinkToFit="1"/>
      <protection hidden="1"/>
    </xf>
    <xf numFmtId="0" fontId="13" fillId="6" borderId="13" xfId="0" applyFont="1" applyFill="1" applyBorder="1" applyAlignment="1" applyProtection="1">
      <alignment horizontal="center" vertical="center" shrinkToFit="1"/>
      <protection hidden="1"/>
    </xf>
    <xf numFmtId="0" fontId="13" fillId="6" borderId="30" xfId="0" applyFont="1" applyFill="1" applyBorder="1" applyAlignment="1" applyProtection="1">
      <alignment horizontal="center" vertical="center" shrinkToFit="1"/>
      <protection hidden="1"/>
    </xf>
    <xf numFmtId="0" fontId="16" fillId="0" borderId="40" xfId="0" applyFont="1" applyFill="1" applyBorder="1" applyAlignment="1" applyProtection="1">
      <alignment horizontal="left" vertical="center" shrinkToFit="1"/>
      <protection hidden="1"/>
    </xf>
    <xf numFmtId="0" fontId="16" fillId="0" borderId="43" xfId="0" applyFont="1" applyFill="1" applyBorder="1" applyAlignment="1" applyProtection="1">
      <alignment horizontal="left" vertical="center" shrinkToFit="1"/>
      <protection hidden="1"/>
    </xf>
    <xf numFmtId="0" fontId="16" fillId="0" borderId="38" xfId="0" applyFont="1" applyFill="1" applyBorder="1" applyAlignment="1" applyProtection="1">
      <alignment horizontal="left" vertical="center" shrinkToFit="1"/>
      <protection hidden="1"/>
    </xf>
    <xf numFmtId="0" fontId="16" fillId="0" borderId="47" xfId="0" applyFont="1" applyFill="1" applyBorder="1" applyAlignment="1" applyProtection="1">
      <alignment horizontal="left" vertical="center" shrinkToFit="1"/>
      <protection hidden="1"/>
    </xf>
    <xf numFmtId="0" fontId="16" fillId="0" borderId="40" xfId="0" applyFont="1" applyFill="1" applyBorder="1" applyAlignment="1" applyProtection="1">
      <alignment horizontal="center" vertical="center" shrinkToFit="1"/>
      <protection hidden="1"/>
    </xf>
    <xf numFmtId="0" fontId="16" fillId="0" borderId="43" xfId="0" applyFont="1" applyFill="1" applyBorder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41" xfId="0" applyFont="1" applyFill="1" applyBorder="1" applyAlignment="1" applyProtection="1">
      <alignment horizontal="center" vertical="center" shrinkToFit="1"/>
      <protection hidden="1"/>
    </xf>
    <xf numFmtId="0" fontId="16" fillId="0" borderId="42" xfId="0" applyFont="1" applyFill="1" applyBorder="1" applyAlignment="1" applyProtection="1">
      <alignment horizontal="center" vertical="center" shrinkToFit="1"/>
      <protection hidden="1"/>
    </xf>
    <xf numFmtId="0" fontId="16" fillId="0" borderId="44" xfId="0" applyFont="1" applyFill="1" applyBorder="1" applyAlignment="1" applyProtection="1">
      <alignment horizontal="center" vertical="center" shrinkToFit="1"/>
      <protection hidden="1"/>
    </xf>
    <xf numFmtId="0" fontId="16" fillId="0" borderId="47" xfId="0" applyFont="1" applyFill="1" applyBorder="1" applyAlignment="1" applyProtection="1">
      <alignment horizontal="center" vertical="center" shrinkToFit="1"/>
      <protection hidden="1"/>
    </xf>
    <xf numFmtId="0" fontId="16" fillId="0" borderId="48" xfId="0" applyFont="1" applyFill="1" applyBorder="1" applyAlignment="1" applyProtection="1">
      <alignment horizontal="center" vertical="center" shrinkToFit="1"/>
      <protection hidden="1"/>
    </xf>
    <xf numFmtId="166" fontId="16" fillId="0" borderId="31" xfId="0" applyNumberFormat="1" applyFont="1" applyFill="1" applyBorder="1" applyAlignment="1" applyProtection="1">
      <alignment horizontal="center" vertical="center" shrinkToFit="1"/>
      <protection hidden="1"/>
    </xf>
    <xf numFmtId="166" fontId="1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6" xfId="0" applyFont="1" applyFill="1" applyBorder="1" applyAlignment="1" applyProtection="1">
      <alignment horizontal="left" vertical="center" shrinkToFit="1"/>
      <protection hidden="1"/>
    </xf>
    <xf numFmtId="0" fontId="16" fillId="0" borderId="41" xfId="0" applyFont="1" applyFill="1" applyBorder="1" applyAlignment="1" applyProtection="1">
      <alignment horizontal="left" vertical="center" shrinkToFit="1"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13" fillId="6" borderId="56" xfId="0" applyFont="1" applyFill="1" applyBorder="1" applyAlignment="1" applyProtection="1">
      <alignment horizontal="center" textRotation="90" shrinkToFit="1"/>
      <protection hidden="1"/>
    </xf>
    <xf numFmtId="0" fontId="13" fillId="6" borderId="57" xfId="0" applyFont="1" applyFill="1" applyBorder="1" applyAlignment="1" applyProtection="1">
      <alignment horizontal="center" textRotation="90" shrinkToFit="1"/>
      <protection hidden="1"/>
    </xf>
    <xf numFmtId="0" fontId="13" fillId="6" borderId="58" xfId="0" applyFont="1" applyFill="1" applyBorder="1" applyAlignment="1" applyProtection="1">
      <alignment horizontal="center" textRotation="90" shrinkToFit="1"/>
      <protection hidden="1"/>
    </xf>
    <xf numFmtId="0" fontId="13" fillId="6" borderId="8" xfId="0" applyFont="1" applyFill="1" applyBorder="1" applyAlignment="1" applyProtection="1">
      <alignment horizontal="center" textRotation="90" shrinkToFit="1"/>
      <protection hidden="1"/>
    </xf>
    <xf numFmtId="0" fontId="13" fillId="6" borderId="59" xfId="0" applyFont="1" applyFill="1" applyBorder="1" applyAlignment="1" applyProtection="1">
      <alignment horizontal="center" textRotation="90" shrinkToFit="1"/>
      <protection hidden="1"/>
    </xf>
    <xf numFmtId="0" fontId="13" fillId="6" borderId="50" xfId="0" applyFont="1" applyFill="1" applyBorder="1" applyAlignment="1" applyProtection="1">
      <alignment horizontal="center" textRotation="90" shrinkToFit="1"/>
      <protection hidden="1"/>
    </xf>
    <xf numFmtId="0" fontId="16" fillId="0" borderId="17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3" xfId="0" applyFont="1" applyFill="1" applyBorder="1" applyAlignment="1" applyProtection="1">
      <alignment horizontal="center" vertical="center" shrinkToFit="1"/>
      <protection hidden="1"/>
    </xf>
    <xf numFmtId="1" fontId="16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2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6" xfId="0" applyFont="1" applyFill="1" applyBorder="1" applyAlignment="1" applyProtection="1">
      <alignment horizontal="center" vertical="center" shrinkToFit="1"/>
      <protection hidden="1"/>
    </xf>
    <xf numFmtId="0" fontId="16" fillId="0" borderId="32" xfId="0" applyFont="1" applyFill="1" applyBorder="1" applyAlignment="1" applyProtection="1">
      <alignment horizontal="center" vertical="center" shrinkToFit="1"/>
      <protection hidden="1"/>
    </xf>
    <xf numFmtId="1" fontId="16" fillId="0" borderId="50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51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52" xfId="0" applyFont="1" applyFill="1" applyBorder="1" applyAlignment="1" applyProtection="1">
      <alignment horizontal="center" vertical="center" shrinkToFit="1"/>
      <protection hidden="1"/>
    </xf>
    <xf numFmtId="0" fontId="16" fillId="0" borderId="5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6" fillId="0" borderId="21" xfId="0" applyFont="1" applyFill="1" applyBorder="1" applyAlignment="1" applyProtection="1">
      <alignment horizontal="center" vertical="center" shrinkToFit="1"/>
      <protection hidden="1"/>
    </xf>
    <xf numFmtId="0" fontId="16" fillId="0" borderId="45" xfId="0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0" fontId="13" fillId="6" borderId="37" xfId="0" applyFont="1" applyFill="1" applyBorder="1" applyAlignment="1" applyProtection="1">
      <alignment horizontal="center" vertical="center" shrinkToFit="1"/>
      <protection hidden="1"/>
    </xf>
    <xf numFmtId="0" fontId="13" fillId="7" borderId="12" xfId="0" applyFont="1" applyFill="1" applyBorder="1" applyAlignment="1" applyProtection="1">
      <alignment horizontal="center" vertical="center" shrinkToFit="1"/>
      <protection hidden="1"/>
    </xf>
    <xf numFmtId="0" fontId="13" fillId="7" borderId="13" xfId="0" applyFont="1" applyFill="1" applyBorder="1" applyAlignment="1" applyProtection="1">
      <alignment horizontal="center" vertical="center" shrinkToFit="1"/>
      <protection hidden="1"/>
    </xf>
    <xf numFmtId="0" fontId="13" fillId="7" borderId="30" xfId="0" applyFont="1" applyFill="1" applyBorder="1" applyAlignment="1" applyProtection="1">
      <alignment horizontal="center" vertical="center" shrinkToFit="1"/>
      <protection hidden="1"/>
    </xf>
    <xf numFmtId="0" fontId="13" fillId="7" borderId="37" xfId="0" applyFont="1" applyFill="1" applyBorder="1" applyAlignment="1" applyProtection="1">
      <alignment horizontal="center" vertical="center" shrinkToFit="1"/>
      <protection hidden="1"/>
    </xf>
    <xf numFmtId="0" fontId="16" fillId="0" borderId="46" xfId="0" applyFont="1" applyFill="1" applyBorder="1" applyAlignment="1" applyProtection="1">
      <alignment horizontal="center" vertical="center" shrinkToFit="1"/>
      <protection hidden="1"/>
    </xf>
    <xf numFmtId="0" fontId="13" fillId="7" borderId="14" xfId="0" applyFont="1" applyFill="1" applyBorder="1" applyAlignment="1" applyProtection="1">
      <alignment horizontal="center" vertical="center" shrinkToFit="1"/>
      <protection hidden="1"/>
    </xf>
    <xf numFmtId="0" fontId="13" fillId="6" borderId="65" xfId="0" applyFont="1" applyFill="1" applyBorder="1" applyAlignment="1" applyProtection="1">
      <alignment horizontal="center" textRotation="90" shrinkToFit="1"/>
      <protection hidden="1"/>
    </xf>
    <xf numFmtId="0" fontId="13" fillId="6" borderId="66" xfId="0" applyFont="1" applyFill="1" applyBorder="1" applyAlignment="1" applyProtection="1">
      <alignment horizontal="center" textRotation="90" shrinkToFit="1"/>
      <protection hidden="1"/>
    </xf>
    <xf numFmtId="0" fontId="13" fillId="6" borderId="67" xfId="0" applyFont="1" applyFill="1" applyBorder="1" applyAlignment="1" applyProtection="1">
      <alignment horizontal="center" textRotation="90" shrinkToFit="1"/>
      <protection hidden="1"/>
    </xf>
    <xf numFmtId="0" fontId="16" fillId="0" borderId="38" xfId="0" applyFont="1" applyFill="1" applyBorder="1" applyAlignment="1" applyProtection="1">
      <alignment horizontal="center" vertical="center" shrinkToFit="1"/>
      <protection hidden="1"/>
    </xf>
    <xf numFmtId="0" fontId="13" fillId="6" borderId="39" xfId="0" applyFont="1" applyFill="1" applyBorder="1" applyAlignment="1" applyProtection="1">
      <alignment horizontal="center" vertical="center" shrinkToFit="1"/>
      <protection hidden="1"/>
    </xf>
    <xf numFmtId="1" fontId="16" fillId="0" borderId="16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3" fillId="6" borderId="14" xfId="0" applyFont="1" applyFill="1" applyBorder="1" applyAlignment="1" applyProtection="1">
      <alignment horizontal="center" vertical="center" shrinkToFit="1"/>
      <protection hidden="1"/>
    </xf>
    <xf numFmtId="0" fontId="13" fillId="6" borderId="12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70" xfId="0" applyFont="1" applyFill="1" applyBorder="1" applyAlignment="1" applyProtection="1">
      <alignment horizontal="center" vertical="center" shrinkToFit="1"/>
      <protection locked="0"/>
    </xf>
    <xf numFmtId="167" fontId="16" fillId="0" borderId="17" xfId="0" applyNumberFormat="1" applyFont="1" applyFill="1" applyBorder="1" applyAlignment="1" applyProtection="1">
      <alignment horizontal="right" vertical="center" shrinkToFit="1"/>
      <protection locked="0"/>
    </xf>
    <xf numFmtId="167" fontId="16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shrinkToFit="1"/>
      <protection hidden="1"/>
    </xf>
    <xf numFmtId="0" fontId="16" fillId="9" borderId="18" xfId="0" applyFont="1" applyFill="1" applyBorder="1" applyAlignment="1" applyProtection="1">
      <alignment horizontal="left" vertical="center" shrinkToFit="1"/>
      <protection hidden="1"/>
    </xf>
    <xf numFmtId="0" fontId="16" fillId="9" borderId="11" xfId="0" applyFont="1" applyFill="1" applyBorder="1" applyAlignment="1" applyProtection="1">
      <alignment horizontal="left" vertical="center" shrinkToFit="1"/>
      <protection hidden="1"/>
    </xf>
    <xf numFmtId="164" fontId="16" fillId="9" borderId="17" xfId="0" applyNumberFormat="1" applyFont="1" applyFill="1" applyBorder="1" applyAlignment="1" applyProtection="1">
      <alignment horizontal="center" vertical="center" shrinkToFit="1"/>
      <protection hidden="1"/>
    </xf>
    <xf numFmtId="164" fontId="16" fillId="9" borderId="3" xfId="0" applyNumberFormat="1" applyFont="1" applyFill="1" applyBorder="1" applyAlignment="1" applyProtection="1">
      <alignment horizontal="center" vertical="center" shrinkToFit="1"/>
      <protection hidden="1"/>
    </xf>
    <xf numFmtId="164" fontId="16" fillId="9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9" borderId="17" xfId="0" applyFont="1" applyFill="1" applyBorder="1" applyAlignment="1" applyProtection="1">
      <alignment horizontal="left" vertical="center" shrinkToFit="1"/>
      <protection hidden="1"/>
    </xf>
    <xf numFmtId="0" fontId="16" fillId="9" borderId="3" xfId="0" applyFont="1" applyFill="1" applyBorder="1" applyAlignment="1" applyProtection="1">
      <alignment horizontal="left" vertical="center" shrinkToFit="1"/>
      <protection hidden="1"/>
    </xf>
    <xf numFmtId="0" fontId="16" fillId="0" borderId="17" xfId="0" applyFont="1" applyFill="1" applyBorder="1" applyAlignment="1" applyProtection="1">
      <alignment horizontal="left" vertical="center" shrinkToFit="1"/>
      <protection hidden="1"/>
    </xf>
    <xf numFmtId="0" fontId="16" fillId="0" borderId="3" xfId="0" applyFont="1" applyFill="1" applyBorder="1" applyAlignment="1" applyProtection="1">
      <alignment horizontal="left" vertical="center" shrinkToFit="1"/>
      <protection hidden="1"/>
    </xf>
    <xf numFmtId="0" fontId="16" fillId="9" borderId="49" xfId="0" applyFont="1" applyFill="1" applyBorder="1" applyAlignment="1" applyProtection="1">
      <alignment horizontal="center" vertical="center" shrinkToFit="1"/>
      <protection hidden="1"/>
    </xf>
    <xf numFmtId="0" fontId="16" fillId="9" borderId="9" xfId="0" applyFont="1" applyFill="1" applyBorder="1" applyAlignment="1" applyProtection="1">
      <alignment horizontal="center" vertical="center" shrinkToFit="1"/>
      <protection hidden="1"/>
    </xf>
    <xf numFmtId="164" fontId="16" fillId="9" borderId="18" xfId="0" applyNumberFormat="1" applyFont="1" applyFill="1" applyBorder="1" applyAlignment="1" applyProtection="1">
      <alignment horizontal="center" vertical="center" shrinkToFit="1"/>
      <protection hidden="1"/>
    </xf>
    <xf numFmtId="164" fontId="16" fillId="9" borderId="11" xfId="0" applyNumberFormat="1" applyFont="1" applyFill="1" applyBorder="1" applyAlignment="1" applyProtection="1">
      <alignment horizontal="center" vertical="center" shrinkToFit="1"/>
      <protection hidden="1"/>
    </xf>
    <xf numFmtId="164" fontId="16" fillId="9" borderId="2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left" vertical="center" shrinkToFit="1"/>
      <protection hidden="1"/>
    </xf>
    <xf numFmtId="0" fontId="16" fillId="9" borderId="20" xfId="0" applyFont="1" applyFill="1" applyBorder="1" applyAlignment="1" applyProtection="1">
      <alignment horizontal="left" vertical="center" shrinkToFit="1"/>
      <protection hidden="1"/>
    </xf>
    <xf numFmtId="167" fontId="16" fillId="0" borderId="54" xfId="0" applyNumberFormat="1" applyFont="1" applyFill="1" applyBorder="1" applyAlignment="1" applyProtection="1">
      <alignment horizontal="right" vertical="center" shrinkToFit="1"/>
      <protection locked="0"/>
    </xf>
    <xf numFmtId="167" fontId="16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164" fontId="16" fillId="0" borderId="18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left" vertical="center" shrinkToFit="1"/>
      <protection hidden="1"/>
    </xf>
    <xf numFmtId="0" fontId="16" fillId="0" borderId="11" xfId="0" applyFont="1" applyFill="1" applyBorder="1" applyAlignment="1" applyProtection="1">
      <alignment horizontal="left" vertical="center" shrinkToFit="1"/>
      <protection hidden="1"/>
    </xf>
    <xf numFmtId="0" fontId="16" fillId="0" borderId="20" xfId="0" applyFont="1" applyFill="1" applyBorder="1" applyAlignment="1" applyProtection="1">
      <alignment horizontal="left" vertical="center" shrinkToFit="1"/>
      <protection hidden="1"/>
    </xf>
    <xf numFmtId="164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9" borderId="19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171" fontId="13" fillId="0" borderId="0" xfId="0" applyNumberFormat="1" applyFont="1" applyFill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Fill="1" applyBorder="1" applyAlignment="1" applyProtection="1">
      <alignment horizontal="left" vertical="center" shrinkToFit="1"/>
      <protection locked="0"/>
    </xf>
    <xf numFmtId="0" fontId="16" fillId="0" borderId="36" xfId="0" applyFont="1" applyFill="1" applyBorder="1" applyAlignment="1" applyProtection="1">
      <alignment horizontal="left" vertical="center" shrinkToFit="1"/>
      <protection locked="0"/>
    </xf>
    <xf numFmtId="0" fontId="16" fillId="0" borderId="31" xfId="0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 applyProtection="1">
      <alignment horizontal="left" vertical="center" shrinkToFit="1"/>
      <protection locked="0"/>
    </xf>
    <xf numFmtId="0" fontId="16" fillId="0" borderId="45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2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7" borderId="63" xfId="0" applyFont="1" applyFill="1" applyBorder="1" applyAlignment="1" applyProtection="1">
      <alignment horizontal="center" textRotation="90"/>
      <protection hidden="1"/>
    </xf>
    <xf numFmtId="0" fontId="13" fillId="7" borderId="55" xfId="0" applyFont="1" applyFill="1" applyBorder="1" applyAlignment="1" applyProtection="1">
      <alignment horizontal="center" textRotation="90"/>
      <protection hidden="1"/>
    </xf>
    <xf numFmtId="0" fontId="13" fillId="7" borderId="60" xfId="0" applyFont="1" applyFill="1" applyBorder="1" applyAlignment="1" applyProtection="1">
      <alignment horizontal="center" textRotation="90"/>
      <protection hidden="1"/>
    </xf>
    <xf numFmtId="0" fontId="13" fillId="7" borderId="1" xfId="0" applyFont="1" applyFill="1" applyBorder="1" applyAlignment="1" applyProtection="1">
      <alignment horizontal="center" textRotation="90"/>
      <protection hidden="1"/>
    </xf>
    <xf numFmtId="0" fontId="13" fillId="7" borderId="0" xfId="0" applyFont="1" applyFill="1" applyBorder="1" applyAlignment="1" applyProtection="1">
      <alignment horizontal="center" textRotation="90"/>
      <protection hidden="1"/>
    </xf>
    <xf numFmtId="0" fontId="13" fillId="7" borderId="62" xfId="0" applyFont="1" applyFill="1" applyBorder="1" applyAlignment="1" applyProtection="1">
      <alignment horizontal="center" textRotation="90"/>
      <protection hidden="1"/>
    </xf>
    <xf numFmtId="0" fontId="13" fillId="7" borderId="64" xfId="0" applyFont="1" applyFill="1" applyBorder="1" applyAlignment="1" applyProtection="1">
      <alignment horizontal="center" textRotation="90"/>
      <protection hidden="1"/>
    </xf>
    <xf numFmtId="0" fontId="13" fillId="7" borderId="5" xfId="0" applyFont="1" applyFill="1" applyBorder="1" applyAlignment="1" applyProtection="1">
      <alignment horizontal="center" textRotation="90"/>
      <protection hidden="1"/>
    </xf>
    <xf numFmtId="0" fontId="13" fillId="7" borderId="52" xfId="0" applyFont="1" applyFill="1" applyBorder="1" applyAlignment="1" applyProtection="1">
      <alignment horizontal="center" textRotation="90"/>
      <protection hidden="1"/>
    </xf>
    <xf numFmtId="0" fontId="13" fillId="7" borderId="54" xfId="0" applyFont="1" applyFill="1" applyBorder="1" applyAlignment="1" applyProtection="1">
      <alignment horizontal="center" textRotation="90"/>
      <protection hidden="1"/>
    </xf>
    <xf numFmtId="0" fontId="13" fillId="7" borderId="68" xfId="0" applyFont="1" applyFill="1" applyBorder="1" applyAlignment="1" applyProtection="1">
      <alignment horizontal="center" textRotation="90"/>
      <protection hidden="1"/>
    </xf>
    <xf numFmtId="0" fontId="13" fillId="7" borderId="61" xfId="0" applyFont="1" applyFill="1" applyBorder="1" applyAlignment="1" applyProtection="1">
      <alignment horizontal="center" textRotation="90"/>
      <protection hidden="1"/>
    </xf>
    <xf numFmtId="0" fontId="13" fillId="7" borderId="69" xfId="0" applyFont="1" applyFill="1" applyBorder="1" applyAlignment="1" applyProtection="1">
      <alignment horizontal="center" textRotation="90"/>
      <protection hidden="1"/>
    </xf>
    <xf numFmtId="0" fontId="13" fillId="7" borderId="51" xfId="0" applyFont="1" applyFill="1" applyBorder="1" applyAlignment="1" applyProtection="1">
      <alignment horizontal="center" textRotation="90"/>
      <protection hidden="1"/>
    </xf>
    <xf numFmtId="0" fontId="13" fillId="7" borderId="70" xfId="0" applyFont="1" applyFill="1" applyBorder="1" applyAlignment="1" applyProtection="1">
      <alignment horizontal="center" textRotation="90"/>
      <protection hidden="1"/>
    </xf>
    <xf numFmtId="0" fontId="13" fillId="7" borderId="29" xfId="0" applyFont="1" applyFill="1" applyBorder="1" applyAlignment="1" applyProtection="1">
      <alignment horizontal="center" vertical="center" shrinkToFit="1"/>
      <protection hidden="1"/>
    </xf>
    <xf numFmtId="0" fontId="16" fillId="0" borderId="31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8" borderId="53" xfId="0" applyFont="1" applyFill="1" applyBorder="1" applyAlignment="1" applyProtection="1">
      <alignment horizontal="center" vertical="center"/>
      <protection hidden="1"/>
    </xf>
    <xf numFmtId="0" fontId="13" fillId="8" borderId="37" xfId="0" applyFont="1" applyFill="1" applyBorder="1" applyAlignment="1" applyProtection="1">
      <alignment horizontal="center" vertical="center"/>
      <protection hidden="1"/>
    </xf>
    <xf numFmtId="16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7" borderId="29" xfId="0" applyFont="1" applyFill="1" applyBorder="1" applyAlignment="1" applyProtection="1">
      <alignment horizontal="center" vertical="center"/>
      <protection hidden="1"/>
    </xf>
    <xf numFmtId="0" fontId="13" fillId="7" borderId="13" xfId="0" applyFont="1" applyFill="1" applyBorder="1" applyAlignment="1" applyProtection="1">
      <alignment horizontal="center" vertical="center"/>
      <protection hidden="1"/>
    </xf>
    <xf numFmtId="0" fontId="13" fillId="7" borderId="30" xfId="0" applyFont="1" applyFill="1" applyBorder="1" applyAlignment="1" applyProtection="1">
      <alignment horizontal="center" vertical="center"/>
      <protection hidden="1"/>
    </xf>
    <xf numFmtId="0" fontId="16" fillId="0" borderId="21" xfId="0" applyFont="1" applyFill="1" applyBorder="1" applyAlignment="1" applyProtection="1">
      <alignment horizontal="left" vertical="center" shrinkToFit="1"/>
      <protection hidden="1"/>
    </xf>
    <xf numFmtId="0" fontId="16" fillId="0" borderId="2" xfId="0" applyFont="1" applyFill="1" applyBorder="1" applyAlignment="1" applyProtection="1">
      <alignment horizontal="left" vertical="center" shrinkToFit="1"/>
      <protection hidden="1"/>
    </xf>
    <xf numFmtId="164" fontId="16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16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3" fillId="6" borderId="29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0" fontId="13" fillId="6" borderId="30" xfId="0" applyFont="1" applyFill="1" applyBorder="1" applyAlignment="1" applyProtection="1">
      <alignment horizontal="center" vertical="center"/>
      <protection hidden="1"/>
    </xf>
    <xf numFmtId="172" fontId="13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Font="1" applyFill="1" applyBorder="1" applyAlignment="1" applyProtection="1">
      <alignment horizontal="center" vertical="center" shrinkToFit="1"/>
      <protection locked="0"/>
    </xf>
    <xf numFmtId="0" fontId="16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10" xfId="0" applyNumberFormat="1" applyFont="1" applyBorder="1" applyAlignment="1" applyProtection="1">
      <alignment vertical="center"/>
      <protection locked="0" hidden="1"/>
    </xf>
    <xf numFmtId="0" fontId="0" fillId="0" borderId="4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0" borderId="10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34" fillId="0" borderId="10" xfId="0" applyNumberFormat="1" applyFont="1" applyBorder="1" applyAlignment="1" applyProtection="1">
      <alignment vertical="center"/>
      <protection hidden="1"/>
    </xf>
    <xf numFmtId="0" fontId="33" fillId="0" borderId="4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24" fillId="0" borderId="4" xfId="0" applyNumberFormat="1" applyFont="1" applyBorder="1" applyAlignment="1" applyProtection="1">
      <alignment vertical="center"/>
      <protection hidden="1"/>
    </xf>
    <xf numFmtId="0" fontId="24" fillId="0" borderId="32" xfId="0" applyNumberFormat="1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 applyProtection="1">
      <alignment horizontal="center" vertical="center" shrinkToFit="1"/>
      <protection hidden="1"/>
    </xf>
    <xf numFmtId="0" fontId="16" fillId="0" borderId="19" xfId="0" applyFont="1" applyBorder="1" applyAlignment="1" applyProtection="1">
      <alignment horizontal="center" vertical="center" shrinkToFit="1"/>
      <protection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0" fontId="16" fillId="0" borderId="52" xfId="0" applyFont="1" applyBorder="1" applyAlignment="1" applyProtection="1">
      <alignment horizontal="center" vertical="center" shrinkToFit="1"/>
      <protection hidden="1"/>
    </xf>
    <xf numFmtId="0" fontId="16" fillId="0" borderId="50" xfId="0" applyFont="1" applyBorder="1" applyAlignment="1" applyProtection="1">
      <alignment horizontal="center" vertical="center" shrinkToFit="1"/>
      <protection hidden="1"/>
    </xf>
    <xf numFmtId="1" fontId="16" fillId="0" borderId="50" xfId="0" applyNumberFormat="1" applyFont="1" applyBorder="1" applyAlignment="1" applyProtection="1">
      <alignment horizontal="center" vertical="center" shrinkToFit="1"/>
      <protection hidden="1"/>
    </xf>
    <xf numFmtId="1" fontId="16" fillId="0" borderId="51" xfId="0" applyNumberFormat="1" applyFont="1" applyBorder="1" applyAlignment="1" applyProtection="1">
      <alignment horizontal="center" vertical="center" shrinkToFit="1"/>
      <protection hidden="1"/>
    </xf>
    <xf numFmtId="0" fontId="16" fillId="0" borderId="10" xfId="0" applyFont="1" applyBorder="1" applyAlignment="1" applyProtection="1">
      <alignment horizontal="center" vertical="center" shrinkToFit="1"/>
      <protection hidden="1"/>
    </xf>
    <xf numFmtId="0" fontId="16" fillId="0" borderId="4" xfId="0" applyFont="1" applyBorder="1" applyAlignment="1" applyProtection="1">
      <alignment horizontal="center" vertical="center" shrinkToFit="1"/>
      <protection hidden="1"/>
    </xf>
    <xf numFmtId="0" fontId="16" fillId="0" borderId="36" xfId="0" applyFont="1" applyBorder="1" applyAlignment="1" applyProtection="1">
      <alignment horizontal="center" vertical="center" shrinkToFit="1"/>
      <protection hidden="1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166" fontId="16" fillId="0" borderId="25" xfId="0" applyNumberFormat="1" applyFont="1" applyBorder="1" applyAlignment="1" applyProtection="1">
      <alignment horizontal="center" vertical="center" shrinkToFit="1"/>
      <protection hidden="1"/>
    </xf>
    <xf numFmtId="166" fontId="16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38" xfId="0" applyFont="1" applyBorder="1" applyAlignment="1" applyProtection="1">
      <alignment horizontal="left" vertical="center" shrinkToFit="1"/>
      <protection hidden="1"/>
    </xf>
    <xf numFmtId="0" fontId="16" fillId="0" borderId="47" xfId="0" applyFont="1" applyBorder="1" applyAlignment="1" applyProtection="1">
      <alignment horizontal="left" vertical="center" shrinkToFit="1"/>
      <protection hidden="1"/>
    </xf>
    <xf numFmtId="0" fontId="16" fillId="0" borderId="47" xfId="0" applyFont="1" applyBorder="1" applyAlignment="1" applyProtection="1">
      <alignment horizontal="center" vertical="center" shrinkToFit="1"/>
      <protection hidden="1"/>
    </xf>
    <xf numFmtId="0" fontId="16" fillId="0" borderId="48" xfId="0" applyFont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center" vertical="center" shrinkToFit="1"/>
      <protection hidden="1"/>
    </xf>
    <xf numFmtId="0" fontId="16" fillId="3" borderId="38" xfId="0" applyFont="1" applyFill="1" applyBorder="1" applyAlignment="1" applyProtection="1">
      <alignment horizontal="center" vertical="center" shrinkToFit="1"/>
      <protection hidden="1"/>
    </xf>
    <xf numFmtId="0" fontId="16" fillId="3" borderId="47" xfId="0" applyFont="1" applyFill="1" applyBorder="1" applyAlignment="1" applyProtection="1">
      <alignment horizontal="center" vertical="center" shrinkToFit="1"/>
      <protection hidden="1"/>
    </xf>
    <xf numFmtId="0" fontId="16" fillId="0" borderId="32" xfId="0" applyFont="1" applyBorder="1" applyAlignment="1" applyProtection="1">
      <alignment horizontal="center" vertical="center" shrinkToFit="1"/>
      <protection hidden="1"/>
    </xf>
    <xf numFmtId="0" fontId="16" fillId="0" borderId="6" xfId="0" applyFont="1" applyBorder="1" applyAlignment="1" applyProtection="1">
      <alignment horizontal="center" vertical="center" shrinkToFit="1"/>
      <protection hidden="1"/>
    </xf>
    <xf numFmtId="1" fontId="16" fillId="0" borderId="6" xfId="0" applyNumberFormat="1" applyFont="1" applyBorder="1" applyAlignment="1" applyProtection="1">
      <alignment horizontal="center" vertical="center" shrinkToFit="1"/>
      <protection hidden="1"/>
    </xf>
    <xf numFmtId="1" fontId="16" fillId="0" borderId="10" xfId="0" applyNumberFormat="1" applyFont="1" applyBorder="1" applyAlignment="1" applyProtection="1">
      <alignment horizontal="center" vertical="center" shrinkToFit="1"/>
      <protection hidden="1"/>
    </xf>
    <xf numFmtId="166" fontId="16" fillId="0" borderId="24" xfId="0" applyNumberFormat="1" applyFont="1" applyBorder="1" applyAlignment="1" applyProtection="1">
      <alignment horizontal="center" vertical="center" shrinkToFit="1"/>
      <protection hidden="1"/>
    </xf>
    <xf numFmtId="166" fontId="16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40" xfId="0" applyFont="1" applyBorder="1" applyAlignment="1" applyProtection="1">
      <alignment horizontal="left" vertical="center" shrinkToFit="1"/>
      <protection hidden="1"/>
    </xf>
    <xf numFmtId="0" fontId="16" fillId="0" borderId="43" xfId="0" applyFont="1" applyBorder="1" applyAlignment="1" applyProtection="1">
      <alignment horizontal="left" vertical="center" shrinkToFit="1"/>
      <protection hidden="1"/>
    </xf>
    <xf numFmtId="0" fontId="16" fillId="0" borderId="43" xfId="0" applyFont="1" applyBorder="1" applyAlignment="1" applyProtection="1">
      <alignment horizontal="center" vertical="center" shrinkToFit="1"/>
      <protection hidden="1"/>
    </xf>
    <xf numFmtId="0" fontId="16" fillId="0" borderId="44" xfId="0" applyFont="1" applyBorder="1" applyAlignment="1" applyProtection="1">
      <alignment horizontal="center" vertical="center" shrinkToFit="1"/>
      <protection hidden="1"/>
    </xf>
    <xf numFmtId="0" fontId="16" fillId="3" borderId="6" xfId="0" applyFont="1" applyFill="1" applyBorder="1" applyAlignment="1" applyProtection="1">
      <alignment horizontal="center" vertical="center" shrinkToFit="1"/>
      <protection hidden="1"/>
    </xf>
    <xf numFmtId="0" fontId="16" fillId="0" borderId="40" xfId="0" applyFont="1" applyBorder="1" applyAlignment="1" applyProtection="1">
      <alignment horizontal="center" vertical="center" shrinkToFit="1"/>
      <protection hidden="1"/>
    </xf>
    <xf numFmtId="0" fontId="16" fillId="0" borderId="21" xfId="0" applyFont="1" applyBorder="1" applyAlignment="1" applyProtection="1">
      <alignment horizontal="center" vertical="center" shrinkToFit="1"/>
      <protection hidden="1"/>
    </xf>
    <xf numFmtId="0" fontId="16" fillId="0" borderId="2" xfId="0" applyFont="1" applyBorder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center" vertical="center" shrinkToFit="1"/>
      <protection hidden="1"/>
    </xf>
    <xf numFmtId="0" fontId="16" fillId="0" borderId="22" xfId="0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1" fontId="16" fillId="0" borderId="15" xfId="0" applyNumberFormat="1" applyFont="1" applyBorder="1" applyAlignment="1" applyProtection="1">
      <alignment horizontal="center" vertical="center" shrinkToFit="1"/>
      <protection hidden="1"/>
    </xf>
    <xf numFmtId="1" fontId="16" fillId="0" borderId="21" xfId="0" applyNumberFormat="1" applyFont="1" applyBorder="1" applyAlignment="1" applyProtection="1">
      <alignment horizontal="center" vertical="center" shrinkToFit="1"/>
      <protection hidden="1"/>
    </xf>
    <xf numFmtId="166" fontId="16" fillId="0" borderId="31" xfId="0" applyNumberFormat="1" applyFont="1" applyBorder="1" applyAlignment="1" applyProtection="1">
      <alignment horizontal="center" vertical="center" shrinkToFit="1"/>
      <protection hidden="1"/>
    </xf>
    <xf numFmtId="166" fontId="16" fillId="0" borderId="2" xfId="0" applyNumberFormat="1" applyFont="1" applyBorder="1" applyAlignment="1" applyProtection="1">
      <alignment horizontal="center" vertical="center" shrinkToFit="1"/>
      <protection hidden="1"/>
    </xf>
    <xf numFmtId="0" fontId="16" fillId="0" borderId="46" xfId="0" applyFont="1" applyBorder="1" applyAlignment="1" applyProtection="1">
      <alignment horizontal="left" vertical="center" shrinkToFit="1"/>
      <protection hidden="1"/>
    </xf>
    <xf numFmtId="0" fontId="16" fillId="0" borderId="41" xfId="0" applyFont="1" applyBorder="1" applyAlignment="1" applyProtection="1">
      <alignment horizontal="left" vertical="center" shrinkToFit="1"/>
      <protection hidden="1"/>
    </xf>
    <xf numFmtId="0" fontId="16" fillId="3" borderId="41" xfId="0" applyFont="1" applyFill="1" applyBorder="1" applyAlignment="1" applyProtection="1">
      <alignment horizontal="center" vertical="center" shrinkToFit="1"/>
      <protection hidden="1"/>
    </xf>
    <xf numFmtId="0" fontId="16" fillId="3" borderId="42" xfId="0" applyFont="1" applyFill="1" applyBorder="1" applyAlignment="1" applyProtection="1">
      <alignment horizontal="center" vertical="center" shrinkToFit="1"/>
      <protection hidden="1"/>
    </xf>
    <xf numFmtId="0" fontId="16" fillId="0" borderId="46" xfId="0" applyFont="1" applyBorder="1" applyAlignment="1" applyProtection="1">
      <alignment horizontal="center" vertical="center" shrinkToFit="1"/>
      <protection hidden="1"/>
    </xf>
    <xf numFmtId="0" fontId="16" fillId="0" borderId="41" xfId="0" applyFont="1" applyBorder="1" applyAlignment="1" applyProtection="1">
      <alignment horizontal="center" vertical="center" shrinkToFit="1"/>
      <protection hidden="1"/>
    </xf>
    <xf numFmtId="0" fontId="16" fillId="0" borderId="42" xfId="0" applyFont="1" applyBorder="1" applyAlignment="1" applyProtection="1">
      <alignment horizontal="center" vertical="center" shrinkToFit="1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13" fillId="5" borderId="29" xfId="0" applyFont="1" applyFill="1" applyBorder="1" applyAlignment="1" applyProtection="1">
      <alignment horizontal="center" vertical="center" shrinkToFit="1"/>
      <protection hidden="1"/>
    </xf>
    <xf numFmtId="0" fontId="13" fillId="5" borderId="13" xfId="0" applyFont="1" applyFill="1" applyBorder="1" applyAlignment="1" applyProtection="1">
      <alignment horizontal="center" vertical="center" shrinkToFit="1"/>
      <protection hidden="1"/>
    </xf>
    <xf numFmtId="0" fontId="13" fillId="5" borderId="30" xfId="0" applyFont="1" applyFill="1" applyBorder="1" applyAlignment="1" applyProtection="1">
      <alignment horizontal="center" vertical="center" shrinkToFit="1"/>
      <protection hidden="1"/>
    </xf>
    <xf numFmtId="0" fontId="13" fillId="5" borderId="14" xfId="0" applyFont="1" applyFill="1" applyBorder="1" applyAlignment="1" applyProtection="1">
      <alignment horizontal="center" vertical="center" shrinkToFit="1"/>
      <protection hidden="1"/>
    </xf>
    <xf numFmtId="0" fontId="13" fillId="5" borderId="37" xfId="0" applyFont="1" applyFill="1" applyBorder="1" applyAlignment="1" applyProtection="1">
      <alignment horizontal="center" vertical="center" shrinkToFit="1"/>
      <protection hidden="1"/>
    </xf>
    <xf numFmtId="1" fontId="16" fillId="0" borderId="16" xfId="0" applyNumberFormat="1" applyFont="1" applyBorder="1" applyAlignment="1" applyProtection="1">
      <alignment horizontal="center" vertical="center" shrinkToFit="1"/>
      <protection hidden="1"/>
    </xf>
    <xf numFmtId="1" fontId="16" fillId="0" borderId="17" xfId="0" applyNumberFormat="1" applyFont="1" applyBorder="1" applyAlignment="1" applyProtection="1">
      <alignment horizontal="center" vertical="center" shrinkToFit="1"/>
      <protection hidden="1"/>
    </xf>
    <xf numFmtId="0" fontId="16" fillId="0" borderId="38" xfId="0" applyFont="1" applyBorder="1" applyAlignment="1" applyProtection="1">
      <alignment horizontal="center" vertical="center" shrinkToFit="1"/>
      <protection hidden="1"/>
    </xf>
    <xf numFmtId="0" fontId="13" fillId="5" borderId="56" xfId="0" applyFont="1" applyFill="1" applyBorder="1" applyAlignment="1" applyProtection="1">
      <alignment horizontal="center" textRotation="90" shrinkToFit="1"/>
      <protection hidden="1"/>
    </xf>
    <xf numFmtId="0" fontId="13" fillId="5" borderId="57" xfId="0" applyFont="1" applyFill="1" applyBorder="1" applyAlignment="1" applyProtection="1">
      <alignment horizontal="center" textRotation="90" shrinkToFit="1"/>
      <protection hidden="1"/>
    </xf>
    <xf numFmtId="0" fontId="13" fillId="5" borderId="58" xfId="0" applyFont="1" applyFill="1" applyBorder="1" applyAlignment="1" applyProtection="1">
      <alignment horizontal="center" textRotation="90" shrinkToFit="1"/>
      <protection hidden="1"/>
    </xf>
    <xf numFmtId="0" fontId="13" fillId="5" borderId="8" xfId="0" applyFont="1" applyFill="1" applyBorder="1" applyAlignment="1" applyProtection="1">
      <alignment horizontal="center" textRotation="90" shrinkToFit="1"/>
      <protection hidden="1"/>
    </xf>
    <xf numFmtId="0" fontId="13" fillId="5" borderId="59" xfId="0" applyFont="1" applyFill="1" applyBorder="1" applyAlignment="1" applyProtection="1">
      <alignment horizontal="center" textRotation="90" shrinkToFit="1"/>
      <protection hidden="1"/>
    </xf>
    <xf numFmtId="0" fontId="13" fillId="5" borderId="50" xfId="0" applyFont="1" applyFill="1" applyBorder="1" applyAlignment="1" applyProtection="1">
      <alignment horizontal="center" textRotation="90" shrinkToFit="1"/>
      <protection hidden="1"/>
    </xf>
    <xf numFmtId="0" fontId="13" fillId="5" borderId="65" xfId="0" applyFont="1" applyFill="1" applyBorder="1" applyAlignment="1" applyProtection="1">
      <alignment horizontal="center" textRotation="90" shrinkToFit="1"/>
      <protection hidden="1"/>
    </xf>
    <xf numFmtId="0" fontId="13" fillId="5" borderId="66" xfId="0" applyFont="1" applyFill="1" applyBorder="1" applyAlignment="1" applyProtection="1">
      <alignment horizontal="center" textRotation="90" shrinkToFit="1"/>
      <protection hidden="1"/>
    </xf>
    <xf numFmtId="0" fontId="13" fillId="5" borderId="67" xfId="0" applyFont="1" applyFill="1" applyBorder="1" applyAlignment="1" applyProtection="1">
      <alignment horizontal="center" textRotation="90" shrinkToFit="1"/>
      <protection hidden="1"/>
    </xf>
    <xf numFmtId="0" fontId="13" fillId="5" borderId="12" xfId="0" applyFont="1" applyFill="1" applyBorder="1" applyAlignment="1" applyProtection="1">
      <alignment horizontal="center" vertical="center" shrinkToFit="1"/>
      <protection hidden="1"/>
    </xf>
    <xf numFmtId="0" fontId="13" fillId="5" borderId="39" xfId="0" applyFont="1" applyFill="1" applyBorder="1" applyAlignment="1" applyProtection="1">
      <alignment horizontal="center" vertical="center" shrinkToFit="1"/>
      <protection hidden="1"/>
    </xf>
    <xf numFmtId="0" fontId="13" fillId="4" borderId="37" xfId="0" applyFont="1" applyFill="1" applyBorder="1" applyAlignment="1" applyProtection="1">
      <alignment horizontal="center" vertical="center" shrinkToFit="1"/>
      <protection hidden="1"/>
    </xf>
    <xf numFmtId="0" fontId="13" fillId="4" borderId="12" xfId="0" applyFont="1" applyFill="1" applyBorder="1" applyAlignment="1" applyProtection="1">
      <alignment horizontal="center" vertical="center" shrinkToFit="1"/>
      <protection hidden="1"/>
    </xf>
    <xf numFmtId="0" fontId="13" fillId="4" borderId="13" xfId="0" applyFont="1" applyFill="1" applyBorder="1" applyAlignment="1" applyProtection="1">
      <alignment horizontal="center" vertical="center" shrinkToFit="1"/>
      <protection hidden="1"/>
    </xf>
    <xf numFmtId="0" fontId="13" fillId="4" borderId="30" xfId="0" applyFont="1" applyFill="1" applyBorder="1" applyAlignment="1" applyProtection="1">
      <alignment horizontal="center" vertical="center" shrinkToFit="1"/>
      <protection hidden="1"/>
    </xf>
    <xf numFmtId="0" fontId="13" fillId="4" borderId="29" xfId="0" applyFont="1" applyFill="1" applyBorder="1" applyAlignment="1" applyProtection="1">
      <alignment horizontal="center" vertical="center" shrinkToFit="1"/>
      <protection hidden="1"/>
    </xf>
    <xf numFmtId="0" fontId="13" fillId="4" borderId="14" xfId="0" applyFont="1" applyFill="1" applyBorder="1" applyAlignment="1" applyProtection="1">
      <alignment horizontal="center" vertical="center" shrinkToFit="1"/>
      <protection hidden="1"/>
    </xf>
    <xf numFmtId="0" fontId="13" fillId="4" borderId="63" xfId="0" applyFont="1" applyFill="1" applyBorder="1" applyAlignment="1" applyProtection="1">
      <alignment horizontal="center" textRotation="90"/>
      <protection hidden="1"/>
    </xf>
    <xf numFmtId="0" fontId="13" fillId="4" borderId="55" xfId="0" applyFont="1" applyFill="1" applyBorder="1" applyAlignment="1" applyProtection="1">
      <alignment horizontal="center" textRotation="90"/>
      <protection hidden="1"/>
    </xf>
    <xf numFmtId="0" fontId="13" fillId="4" borderId="60" xfId="0" applyFont="1" applyFill="1" applyBorder="1" applyAlignment="1" applyProtection="1">
      <alignment horizontal="center" textRotation="90"/>
      <protection hidden="1"/>
    </xf>
    <xf numFmtId="0" fontId="13" fillId="4" borderId="1" xfId="0" applyFont="1" applyFill="1" applyBorder="1" applyAlignment="1" applyProtection="1">
      <alignment horizontal="center" textRotation="90"/>
      <protection hidden="1"/>
    </xf>
    <xf numFmtId="0" fontId="13" fillId="4" borderId="0" xfId="0" applyFont="1" applyFill="1" applyBorder="1" applyAlignment="1" applyProtection="1">
      <alignment horizontal="center" textRotation="90"/>
      <protection hidden="1"/>
    </xf>
    <xf numFmtId="0" fontId="13" fillId="4" borderId="62" xfId="0" applyFont="1" applyFill="1" applyBorder="1" applyAlignment="1" applyProtection="1">
      <alignment horizontal="center" textRotation="90"/>
      <protection hidden="1"/>
    </xf>
    <xf numFmtId="0" fontId="13" fillId="4" borderId="64" xfId="0" applyFont="1" applyFill="1" applyBorder="1" applyAlignment="1" applyProtection="1">
      <alignment horizontal="center" textRotation="90"/>
      <protection hidden="1"/>
    </xf>
    <xf numFmtId="0" fontId="13" fillId="4" borderId="5" xfId="0" applyFont="1" applyFill="1" applyBorder="1" applyAlignment="1" applyProtection="1">
      <alignment horizontal="center" textRotation="90"/>
      <protection hidden="1"/>
    </xf>
    <xf numFmtId="0" fontId="13" fillId="4" borderId="52" xfId="0" applyFont="1" applyFill="1" applyBorder="1" applyAlignment="1" applyProtection="1">
      <alignment horizontal="center" textRotation="90"/>
      <protection hidden="1"/>
    </xf>
    <xf numFmtId="0" fontId="13" fillId="4" borderId="54" xfId="0" applyFont="1" applyFill="1" applyBorder="1" applyAlignment="1" applyProtection="1">
      <alignment horizontal="center" textRotation="90"/>
      <protection hidden="1"/>
    </xf>
    <xf numFmtId="0" fontId="13" fillId="4" borderId="61" xfId="0" applyFont="1" applyFill="1" applyBorder="1" applyAlignment="1" applyProtection="1">
      <alignment horizontal="center" textRotation="90"/>
      <protection hidden="1"/>
    </xf>
    <xf numFmtId="0" fontId="13" fillId="4" borderId="51" xfId="0" applyFont="1" applyFill="1" applyBorder="1" applyAlignment="1" applyProtection="1">
      <alignment horizontal="center" textRotation="90"/>
      <protection hidden="1"/>
    </xf>
    <xf numFmtId="0" fontId="13" fillId="4" borderId="68" xfId="0" applyFont="1" applyFill="1" applyBorder="1" applyAlignment="1" applyProtection="1">
      <alignment horizontal="center" textRotation="90"/>
      <protection hidden="1"/>
    </xf>
    <xf numFmtId="0" fontId="13" fillId="4" borderId="69" xfId="0" applyFont="1" applyFill="1" applyBorder="1" applyAlignment="1" applyProtection="1">
      <alignment horizontal="center" textRotation="90"/>
      <protection hidden="1"/>
    </xf>
    <xf numFmtId="0" fontId="13" fillId="4" borderId="70" xfId="0" applyFont="1" applyFill="1" applyBorder="1" applyAlignment="1" applyProtection="1">
      <alignment horizontal="center" textRotation="90"/>
      <protection hidden="1"/>
    </xf>
    <xf numFmtId="167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167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locked="0"/>
    </xf>
    <xf numFmtId="2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9" fontId="13" fillId="0" borderId="0" xfId="0" applyNumberFormat="1" applyFont="1" applyBorder="1" applyAlignment="1" applyProtection="1">
      <alignment horizontal="left" vertical="center"/>
      <protection locked="0"/>
    </xf>
    <xf numFmtId="172" fontId="13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left" vertical="center" shrinkToFit="1"/>
      <protection hidden="1"/>
    </xf>
    <xf numFmtId="0" fontId="9" fillId="0" borderId="49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42" xfId="0" applyFont="1" applyFill="1" applyBorder="1" applyAlignment="1" applyProtection="1">
      <alignment horizontal="center" vertical="center" shrinkToFit="1"/>
      <protection hidden="1"/>
    </xf>
    <xf numFmtId="164" fontId="9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9" fillId="0" borderId="36" xfId="0" applyFont="1" applyBorder="1" applyAlignment="1" applyProtection="1">
      <alignment horizontal="left" vertical="center" shrinkToFit="1"/>
      <protection hidden="1"/>
    </xf>
    <xf numFmtId="0" fontId="9" fillId="0" borderId="31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5" xfId="0" applyFont="1" applyBorder="1" applyAlignment="1" applyProtection="1">
      <alignment horizontal="left" vertical="center" shrinkToFit="1"/>
      <protection hidden="1"/>
    </xf>
    <xf numFmtId="0" fontId="9" fillId="0" borderId="25" xfId="0" applyFont="1" applyBorder="1" applyAlignment="1" applyProtection="1">
      <alignment horizontal="left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3" xfId="0" applyFont="1" applyBorder="1" applyAlignment="1" applyProtection="1">
      <alignment horizontal="left" vertical="center" shrinkToFit="1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8" borderId="13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1" fontId="13" fillId="0" borderId="0" xfId="0" applyNumberFormat="1" applyFont="1" applyAlignment="1" applyProtection="1">
      <alignment horizontal="center" vertical="center"/>
      <protection hidden="1"/>
    </xf>
    <xf numFmtId="0" fontId="9" fillId="8" borderId="53" xfId="0" applyFont="1" applyFill="1" applyBorder="1" applyAlignment="1" applyProtection="1">
      <alignment horizontal="center" vertical="center"/>
      <protection hidden="1"/>
    </xf>
    <xf numFmtId="0" fontId="9" fillId="8" borderId="37" xfId="0" applyFont="1" applyFill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shrinkToFit="1"/>
      <protection hidden="1"/>
    </xf>
    <xf numFmtId="164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7" borderId="30" xfId="0" applyFont="1" applyFill="1" applyBorder="1" applyAlignment="1" applyProtection="1">
      <alignment horizontal="center" vertical="center"/>
      <protection hidden="1"/>
    </xf>
    <xf numFmtId="0" fontId="31" fillId="7" borderId="63" xfId="0" applyFont="1" applyFill="1" applyBorder="1" applyAlignment="1" applyProtection="1">
      <alignment horizontal="center" textRotation="90"/>
      <protection hidden="1"/>
    </xf>
    <xf numFmtId="0" fontId="31" fillId="7" borderId="55" xfId="0" applyFont="1" applyFill="1" applyBorder="1" applyAlignment="1" applyProtection="1">
      <alignment horizontal="center" textRotation="90"/>
      <protection hidden="1"/>
    </xf>
    <xf numFmtId="0" fontId="31" fillId="7" borderId="60" xfId="0" applyFont="1" applyFill="1" applyBorder="1" applyAlignment="1" applyProtection="1">
      <alignment horizontal="center" textRotation="90"/>
      <protection hidden="1"/>
    </xf>
    <xf numFmtId="0" fontId="31" fillId="7" borderId="1" xfId="0" applyFont="1" applyFill="1" applyBorder="1" applyAlignment="1" applyProtection="1">
      <alignment horizontal="center" textRotation="90"/>
      <protection hidden="1"/>
    </xf>
    <xf numFmtId="0" fontId="31" fillId="7" borderId="0" xfId="0" applyFont="1" applyFill="1" applyBorder="1" applyAlignment="1" applyProtection="1">
      <alignment horizontal="center" textRotation="90"/>
      <protection hidden="1"/>
    </xf>
    <xf numFmtId="0" fontId="31" fillId="7" borderId="62" xfId="0" applyFont="1" applyFill="1" applyBorder="1" applyAlignment="1" applyProtection="1">
      <alignment horizontal="center" textRotation="90"/>
      <protection hidden="1"/>
    </xf>
    <xf numFmtId="0" fontId="31" fillId="7" borderId="64" xfId="0" applyFont="1" applyFill="1" applyBorder="1" applyAlignment="1" applyProtection="1">
      <alignment horizontal="center" textRotation="90"/>
      <protection hidden="1"/>
    </xf>
    <xf numFmtId="0" fontId="31" fillId="7" borderId="5" xfId="0" applyFont="1" applyFill="1" applyBorder="1" applyAlignment="1" applyProtection="1">
      <alignment horizontal="center" textRotation="90"/>
      <protection hidden="1"/>
    </xf>
    <xf numFmtId="0" fontId="31" fillId="7" borderId="52" xfId="0" applyFont="1" applyFill="1" applyBorder="1" applyAlignment="1" applyProtection="1">
      <alignment horizontal="center" textRotation="90"/>
      <protection hidden="1"/>
    </xf>
    <xf numFmtId="0" fontId="9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43" xfId="0" applyFont="1" applyBorder="1" applyAlignment="1" applyProtection="1">
      <alignment horizontal="center" vertical="center" shrinkToFit="1"/>
      <protection hidden="1"/>
    </xf>
    <xf numFmtId="0" fontId="9" fillId="0" borderId="44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7" borderId="13" xfId="0" applyFont="1" applyFill="1" applyBorder="1" applyAlignment="1" applyProtection="1">
      <alignment horizontal="center" vertical="center" shrinkToFit="1"/>
      <protection hidden="1"/>
    </xf>
    <xf numFmtId="0" fontId="9" fillId="7" borderId="14" xfId="0" applyFont="1" applyFill="1" applyBorder="1" applyAlignment="1" applyProtection="1">
      <alignment horizontal="center" vertical="center" shrinkToFit="1"/>
      <protection hidden="1"/>
    </xf>
    <xf numFmtId="164" fontId="9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left" vertical="center" shrinkToFit="1"/>
      <protection hidden="1"/>
    </xf>
    <xf numFmtId="166" fontId="9" fillId="0" borderId="31" xfId="0" applyNumberFormat="1" applyFont="1" applyBorder="1" applyAlignment="1" applyProtection="1">
      <alignment horizontal="center" vertical="center" shrinkToFit="1"/>
      <protection hidden="1"/>
    </xf>
    <xf numFmtId="166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7" borderId="12" xfId="0" applyFont="1" applyFill="1" applyBorder="1" applyAlignment="1" applyProtection="1">
      <alignment horizontal="center" vertical="center" shrinkToFit="1"/>
      <protection hidden="1"/>
    </xf>
    <xf numFmtId="0" fontId="9" fillId="0" borderId="46" xfId="0" applyFont="1" applyBorder="1" applyAlignment="1" applyProtection="1">
      <alignment horizontal="left" vertical="center" shrinkToFit="1"/>
      <protection hidden="1"/>
    </xf>
    <xf numFmtId="0" fontId="9" fillId="0" borderId="41" xfId="0" applyFont="1" applyBorder="1" applyAlignment="1" applyProtection="1">
      <alignment horizontal="left" vertical="center" shrinkToFit="1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2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17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7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45" xfId="0" applyFont="1" applyFill="1" applyBorder="1" applyAlignment="1" applyProtection="1">
      <alignment horizontal="center" vertical="center" shrinkToFit="1"/>
      <protection hidden="1"/>
    </xf>
    <xf numFmtId="167" fontId="9" fillId="0" borderId="18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166" fontId="9" fillId="0" borderId="25" xfId="0" applyNumberFormat="1" applyFont="1" applyBorder="1" applyAlignment="1" applyProtection="1">
      <alignment horizontal="center" vertical="center" shrinkToFit="1"/>
      <protection hidden="1"/>
    </xf>
    <xf numFmtId="166" fontId="9" fillId="0" borderId="3" xfId="0" applyNumberFormat="1" applyFont="1" applyBorder="1" applyAlignment="1" applyProtection="1">
      <alignment horizontal="center" vertical="center" shrinkToFit="1"/>
      <protection hidden="1"/>
    </xf>
    <xf numFmtId="1" fontId="9" fillId="0" borderId="16" xfId="0" applyNumberFormat="1" applyFont="1" applyBorder="1" applyAlignment="1" applyProtection="1">
      <alignment horizontal="center" vertical="center" shrinkToFit="1"/>
      <protection hidden="1"/>
    </xf>
    <xf numFmtId="1" fontId="9" fillId="0" borderId="17" xfId="0" applyNumberFormat="1" applyFont="1" applyBorder="1" applyAlignment="1" applyProtection="1">
      <alignment horizontal="center" vertical="center" shrinkToFit="1"/>
      <protection hidden="1"/>
    </xf>
    <xf numFmtId="0" fontId="9" fillId="0" borderId="47" xfId="0" applyFont="1" applyBorder="1" applyAlignment="1" applyProtection="1">
      <alignment horizontal="center" vertical="center" shrinkToFit="1"/>
      <protection hidden="1"/>
    </xf>
    <xf numFmtId="0" fontId="9" fillId="0" borderId="48" xfId="0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31" fillId="7" borderId="54" xfId="0" applyFont="1" applyFill="1" applyBorder="1" applyAlignment="1" applyProtection="1">
      <alignment horizontal="center" textRotation="90"/>
      <protection hidden="1"/>
    </xf>
    <xf numFmtId="0" fontId="31" fillId="7" borderId="68" xfId="0" applyFont="1" applyFill="1" applyBorder="1" applyAlignment="1" applyProtection="1">
      <alignment horizontal="center" textRotation="90"/>
      <protection hidden="1"/>
    </xf>
    <xf numFmtId="0" fontId="31" fillId="7" borderId="61" xfId="0" applyFont="1" applyFill="1" applyBorder="1" applyAlignment="1" applyProtection="1">
      <alignment horizontal="center" textRotation="90"/>
      <protection hidden="1"/>
    </xf>
    <xf numFmtId="0" fontId="31" fillId="7" borderId="69" xfId="0" applyFont="1" applyFill="1" applyBorder="1" applyAlignment="1" applyProtection="1">
      <alignment horizontal="center" textRotation="90"/>
      <protection hidden="1"/>
    </xf>
    <xf numFmtId="0" fontId="31" fillId="7" borderId="51" xfId="0" applyFont="1" applyFill="1" applyBorder="1" applyAlignment="1" applyProtection="1">
      <alignment horizontal="center" textRotation="90"/>
      <protection hidden="1"/>
    </xf>
    <xf numFmtId="0" fontId="31" fillId="7" borderId="70" xfId="0" applyFont="1" applyFill="1" applyBorder="1" applyAlignment="1" applyProtection="1">
      <alignment horizontal="center" textRotation="90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36" xfId="0" applyFont="1" applyBorder="1" applyAlignment="1" applyProtection="1">
      <alignment horizontal="center" vertical="center" shrinkToFit="1"/>
      <protection hidden="1"/>
    </xf>
    <xf numFmtId="1" fontId="9" fillId="0" borderId="6" xfId="0" applyNumberFormat="1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 shrinkToFit="1"/>
      <protection hidden="1"/>
    </xf>
    <xf numFmtId="1" fontId="9" fillId="0" borderId="15" xfId="0" applyNumberFormat="1" applyFont="1" applyBorder="1" applyAlignment="1" applyProtection="1">
      <alignment horizontal="center" vertical="center" shrinkToFit="1"/>
      <protection hidden="1"/>
    </xf>
    <xf numFmtId="1" fontId="9" fillId="0" borderId="21" xfId="0" applyNumberFormat="1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41" xfId="0" applyFont="1" applyBorder="1" applyAlignment="1" applyProtection="1">
      <alignment horizontal="center" vertical="center" shrinkToFit="1"/>
      <protection hidden="1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40" xfId="0" applyFont="1" applyBorder="1" applyAlignment="1" applyProtection="1">
      <alignment horizontal="center" vertical="center" shrinkToFit="1"/>
      <protection hidden="1"/>
    </xf>
    <xf numFmtId="0" fontId="9" fillId="6" borderId="37" xfId="0" applyFont="1" applyFill="1" applyBorder="1" applyAlignment="1" applyProtection="1">
      <alignment horizontal="center" vertical="center" shrinkToFit="1"/>
      <protection hidden="1"/>
    </xf>
    <xf numFmtId="0" fontId="9" fillId="6" borderId="12" xfId="0" applyFont="1" applyFill="1" applyBorder="1" applyAlignment="1" applyProtection="1">
      <alignment horizontal="center" vertical="center" shrinkToFit="1"/>
      <protection hidden="1"/>
    </xf>
    <xf numFmtId="0" fontId="9" fillId="6" borderId="39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45" xfId="0" applyFont="1" applyBorder="1" applyAlignment="1" applyProtection="1">
      <alignment horizontal="center" vertical="center" shrinkToFit="1"/>
      <protection hidden="1"/>
    </xf>
    <xf numFmtId="0" fontId="9" fillId="7" borderId="30" xfId="0" applyFont="1" applyFill="1" applyBorder="1" applyAlignment="1" applyProtection="1">
      <alignment horizontal="center" vertical="center" shrinkToFit="1"/>
      <protection hidden="1"/>
    </xf>
    <xf numFmtId="0" fontId="9" fillId="7" borderId="37" xfId="0" applyFont="1" applyFill="1" applyBorder="1" applyAlignment="1" applyProtection="1">
      <alignment horizontal="center" vertical="center" shrinkToFit="1"/>
      <protection hidden="1"/>
    </xf>
    <xf numFmtId="0" fontId="9" fillId="0" borderId="46" xfId="0" applyFont="1" applyBorder="1" applyAlignment="1" applyProtection="1">
      <alignment horizontal="center" vertical="center" shrinkToFit="1"/>
      <protection hidden="1"/>
    </xf>
    <xf numFmtId="0" fontId="9" fillId="0" borderId="32" xfId="0" applyFont="1" applyBorder="1" applyAlignment="1" applyProtection="1">
      <alignment horizontal="center" vertical="center" shrinkToFit="1"/>
      <protection hidden="1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9" fillId="3" borderId="6" xfId="0" applyFont="1" applyFill="1" applyBorder="1" applyAlignment="1" applyProtection="1">
      <alignment horizontal="center" vertical="center" shrinkToFit="1"/>
      <protection hidden="1"/>
    </xf>
    <xf numFmtId="166" fontId="9" fillId="0" borderId="24" xfId="0" applyNumberFormat="1" applyFont="1" applyBorder="1" applyAlignment="1" applyProtection="1">
      <alignment horizontal="center" vertical="center" shrinkToFit="1"/>
      <protection hidden="1"/>
    </xf>
    <xf numFmtId="166" fontId="9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6" borderId="14" xfId="0" applyFont="1" applyFill="1" applyBorder="1" applyAlignment="1" applyProtection="1">
      <alignment horizontal="center" vertical="center" shrinkToFit="1"/>
      <protection hidden="1"/>
    </xf>
    <xf numFmtId="0" fontId="31" fillId="6" borderId="63" xfId="0" applyFont="1" applyFill="1" applyBorder="1" applyAlignment="1" applyProtection="1">
      <alignment horizontal="center" textRotation="90"/>
      <protection hidden="1"/>
    </xf>
    <xf numFmtId="0" fontId="31" fillId="6" borderId="55" xfId="0" applyFont="1" applyFill="1" applyBorder="1" applyAlignment="1" applyProtection="1">
      <alignment horizontal="center" textRotation="90"/>
      <protection hidden="1"/>
    </xf>
    <xf numFmtId="0" fontId="31" fillId="6" borderId="60" xfId="0" applyFont="1" applyFill="1" applyBorder="1" applyAlignment="1" applyProtection="1">
      <alignment horizontal="center" textRotation="90"/>
      <protection hidden="1"/>
    </xf>
    <xf numFmtId="0" fontId="31" fillId="6" borderId="1" xfId="0" applyFont="1" applyFill="1" applyBorder="1" applyAlignment="1" applyProtection="1">
      <alignment horizontal="center" textRotation="90"/>
      <protection hidden="1"/>
    </xf>
    <xf numFmtId="0" fontId="31" fillId="6" borderId="0" xfId="0" applyFont="1" applyFill="1" applyBorder="1" applyAlignment="1" applyProtection="1">
      <alignment horizontal="center" textRotation="90"/>
      <protection hidden="1"/>
    </xf>
    <xf numFmtId="0" fontId="31" fillId="6" borderId="62" xfId="0" applyFont="1" applyFill="1" applyBorder="1" applyAlignment="1" applyProtection="1">
      <alignment horizontal="center" textRotation="90"/>
      <protection hidden="1"/>
    </xf>
    <xf numFmtId="0" fontId="31" fillId="6" borderId="64" xfId="0" applyFont="1" applyFill="1" applyBorder="1" applyAlignment="1" applyProtection="1">
      <alignment horizontal="center" textRotation="90"/>
      <protection hidden="1"/>
    </xf>
    <xf numFmtId="0" fontId="31" fillId="6" borderId="5" xfId="0" applyFont="1" applyFill="1" applyBorder="1" applyAlignment="1" applyProtection="1">
      <alignment horizontal="center" textRotation="90"/>
      <protection hidden="1"/>
    </xf>
    <xf numFmtId="0" fontId="31" fillId="6" borderId="52" xfId="0" applyFont="1" applyFill="1" applyBorder="1" applyAlignment="1" applyProtection="1">
      <alignment horizontal="center" textRotation="90"/>
      <protection hidden="1"/>
    </xf>
    <xf numFmtId="0" fontId="31" fillId="6" borderId="54" xfId="0" applyFont="1" applyFill="1" applyBorder="1" applyAlignment="1" applyProtection="1">
      <alignment horizontal="center" textRotation="90"/>
      <protection hidden="1"/>
    </xf>
    <xf numFmtId="0" fontId="31" fillId="6" borderId="68" xfId="0" applyFont="1" applyFill="1" applyBorder="1" applyAlignment="1" applyProtection="1">
      <alignment horizontal="center" textRotation="90"/>
      <protection hidden="1"/>
    </xf>
    <xf numFmtId="0" fontId="31" fillId="6" borderId="61" xfId="0" applyFont="1" applyFill="1" applyBorder="1" applyAlignment="1" applyProtection="1">
      <alignment horizontal="center" textRotation="90"/>
      <protection hidden="1"/>
    </xf>
    <xf numFmtId="0" fontId="31" fillId="6" borderId="69" xfId="0" applyFont="1" applyFill="1" applyBorder="1" applyAlignment="1" applyProtection="1">
      <alignment horizontal="center" textRotation="90"/>
      <protection hidden="1"/>
    </xf>
    <xf numFmtId="0" fontId="31" fillId="6" borderId="51" xfId="0" applyFont="1" applyFill="1" applyBorder="1" applyAlignment="1" applyProtection="1">
      <alignment horizontal="center" textRotation="90"/>
      <protection hidden="1"/>
    </xf>
    <xf numFmtId="0" fontId="31" fillId="6" borderId="70" xfId="0" applyFont="1" applyFill="1" applyBorder="1" applyAlignment="1" applyProtection="1">
      <alignment horizontal="center" textRotation="90"/>
      <protection hidden="1"/>
    </xf>
    <xf numFmtId="0" fontId="9" fillId="0" borderId="40" xfId="0" applyFont="1" applyBorder="1" applyAlignment="1" applyProtection="1">
      <alignment horizontal="left" vertical="center" shrinkToFit="1"/>
      <protection hidden="1"/>
    </xf>
    <xf numFmtId="0" fontId="9" fillId="0" borderId="43" xfId="0" applyFont="1" applyBorder="1" applyAlignment="1" applyProtection="1">
      <alignment horizontal="left" vertical="center" shrinkToFit="1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0" fontId="32" fillId="0" borderId="27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 shrinkToFit="1"/>
      <protection hidden="1"/>
    </xf>
    <xf numFmtId="0" fontId="9" fillId="3" borderId="38" xfId="0" applyFont="1" applyFill="1" applyBorder="1" applyAlignment="1" applyProtection="1">
      <alignment horizontal="center" vertical="center" shrinkToFit="1"/>
      <protection hidden="1"/>
    </xf>
    <xf numFmtId="0" fontId="9" fillId="3" borderId="47" xfId="0" applyFont="1" applyFill="1" applyBorder="1" applyAlignment="1" applyProtection="1">
      <alignment horizontal="center" vertical="center" shrinkToFit="1"/>
      <protection hidden="1"/>
    </xf>
    <xf numFmtId="0" fontId="9" fillId="3" borderId="41" xfId="0" applyFont="1" applyFill="1" applyBorder="1" applyAlignment="1" applyProtection="1">
      <alignment horizontal="center" vertical="center" shrinkToFit="1"/>
      <protection hidden="1"/>
    </xf>
    <xf numFmtId="0" fontId="9" fillId="3" borderId="42" xfId="0" applyFont="1" applyFill="1" applyBorder="1" applyAlignment="1" applyProtection="1">
      <alignment horizontal="center" vertical="center" shrinkToFit="1"/>
      <protection hidden="1"/>
    </xf>
    <xf numFmtId="0" fontId="9" fillId="6" borderId="29" xfId="0" applyFont="1" applyFill="1" applyBorder="1" applyAlignment="1" applyProtection="1">
      <alignment horizontal="center" vertical="center" shrinkToFit="1"/>
      <protection hidden="1"/>
    </xf>
    <xf numFmtId="0" fontId="9" fillId="6" borderId="13" xfId="0" applyFont="1" applyFill="1" applyBorder="1" applyAlignment="1" applyProtection="1">
      <alignment horizontal="center" vertical="center" shrinkToFit="1"/>
      <protection hidden="1"/>
    </xf>
    <xf numFmtId="0" fontId="9" fillId="6" borderId="30" xfId="0" applyFont="1" applyFill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left" vertical="center" shrinkToFit="1"/>
      <protection hidden="1"/>
    </xf>
    <xf numFmtId="0" fontId="9" fillId="0" borderId="47" xfId="0" applyFont="1" applyBorder="1" applyAlignment="1" applyProtection="1">
      <alignment horizontal="left" vertical="center" shrinkToFit="1"/>
      <protection hidden="1"/>
    </xf>
    <xf numFmtId="0" fontId="9" fillId="7" borderId="29" xfId="0" applyFont="1" applyFill="1" applyBorder="1" applyAlignment="1" applyProtection="1">
      <alignment horizontal="center" vertical="center" shrinkToFit="1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9" fillId="3" borderId="4" xfId="0" applyFont="1" applyFill="1" applyBorder="1" applyAlignment="1" applyProtection="1">
      <alignment horizontal="center" vertical="center" shrinkToFit="1"/>
      <protection hidden="1"/>
    </xf>
    <xf numFmtId="0" fontId="9" fillId="3" borderId="32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Alignment="1">
      <alignment horizontal="left" vertical="center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37" fillId="0" borderId="10" xfId="0" applyFont="1" applyBorder="1" applyAlignment="1"/>
    <xf numFmtId="0" fontId="0" fillId="0" borderId="4" xfId="0" applyBorder="1" applyAlignment="1"/>
    <xf numFmtId="0" fontId="0" fillId="0" borderId="32" xfId="0" applyBorder="1" applyAlignment="1"/>
    <xf numFmtId="0" fontId="9" fillId="5" borderId="37" xfId="0" applyFont="1" applyFill="1" applyBorder="1" applyAlignment="1" applyProtection="1">
      <alignment horizontal="center" vertical="center" shrinkToFit="1"/>
      <protection hidden="1"/>
    </xf>
    <xf numFmtId="0" fontId="9" fillId="5" borderId="12" xfId="0" applyFont="1" applyFill="1" applyBorder="1" applyAlignment="1" applyProtection="1">
      <alignment horizontal="center" vertical="center" shrinkToFit="1"/>
      <protection hidden="1"/>
    </xf>
    <xf numFmtId="0" fontId="9" fillId="5" borderId="39" xfId="0" applyFont="1" applyFill="1" applyBorder="1" applyAlignment="1" applyProtection="1">
      <alignment horizontal="center" vertical="center" shrinkToFit="1"/>
      <protection hidden="1"/>
    </xf>
    <xf numFmtId="0" fontId="31" fillId="5" borderId="63" xfId="0" applyFont="1" applyFill="1" applyBorder="1" applyAlignment="1" applyProtection="1">
      <alignment horizontal="center" textRotation="90"/>
      <protection hidden="1"/>
    </xf>
    <xf numFmtId="0" fontId="31" fillId="5" borderId="55" xfId="0" applyFont="1" applyFill="1" applyBorder="1" applyAlignment="1" applyProtection="1">
      <alignment horizontal="center" textRotation="90"/>
      <protection hidden="1"/>
    </xf>
    <xf numFmtId="0" fontId="31" fillId="5" borderId="60" xfId="0" applyFont="1" applyFill="1" applyBorder="1" applyAlignment="1" applyProtection="1">
      <alignment horizontal="center" textRotation="90"/>
      <protection hidden="1"/>
    </xf>
    <xf numFmtId="0" fontId="31" fillId="5" borderId="1" xfId="0" applyFont="1" applyFill="1" applyBorder="1" applyAlignment="1" applyProtection="1">
      <alignment horizontal="center" textRotation="90"/>
      <protection hidden="1"/>
    </xf>
    <xf numFmtId="0" fontId="31" fillId="5" borderId="0" xfId="0" applyFont="1" applyFill="1" applyBorder="1" applyAlignment="1" applyProtection="1">
      <alignment horizontal="center" textRotation="90"/>
      <protection hidden="1"/>
    </xf>
    <xf numFmtId="0" fontId="31" fillId="5" borderId="62" xfId="0" applyFont="1" applyFill="1" applyBorder="1" applyAlignment="1" applyProtection="1">
      <alignment horizontal="center" textRotation="90"/>
      <protection hidden="1"/>
    </xf>
    <xf numFmtId="0" fontId="31" fillId="5" borderId="64" xfId="0" applyFont="1" applyFill="1" applyBorder="1" applyAlignment="1" applyProtection="1">
      <alignment horizontal="center" textRotation="90"/>
      <protection hidden="1"/>
    </xf>
    <xf numFmtId="0" fontId="31" fillId="5" borderId="5" xfId="0" applyFont="1" applyFill="1" applyBorder="1" applyAlignment="1" applyProtection="1">
      <alignment horizontal="center" textRotation="90"/>
      <protection hidden="1"/>
    </xf>
    <xf numFmtId="0" fontId="31" fillId="5" borderId="52" xfId="0" applyFont="1" applyFill="1" applyBorder="1" applyAlignment="1" applyProtection="1">
      <alignment horizontal="center" textRotation="90"/>
      <protection hidden="1"/>
    </xf>
    <xf numFmtId="0" fontId="31" fillId="5" borderId="54" xfId="0" applyFont="1" applyFill="1" applyBorder="1" applyAlignment="1" applyProtection="1">
      <alignment horizontal="center" textRotation="90"/>
      <protection hidden="1"/>
    </xf>
    <xf numFmtId="0" fontId="31" fillId="5" borderId="61" xfId="0" applyFont="1" applyFill="1" applyBorder="1" applyAlignment="1" applyProtection="1">
      <alignment horizontal="center" textRotation="90"/>
      <protection hidden="1"/>
    </xf>
    <xf numFmtId="0" fontId="31" fillId="5" borderId="51" xfId="0" applyFont="1" applyFill="1" applyBorder="1" applyAlignment="1" applyProtection="1">
      <alignment horizontal="center" textRotation="90"/>
      <protection hidden="1"/>
    </xf>
    <xf numFmtId="0" fontId="31" fillId="5" borderId="68" xfId="0" applyFont="1" applyFill="1" applyBorder="1" applyAlignment="1" applyProtection="1">
      <alignment horizontal="center" textRotation="90"/>
      <protection hidden="1"/>
    </xf>
    <xf numFmtId="0" fontId="31" fillId="5" borderId="69" xfId="0" applyFont="1" applyFill="1" applyBorder="1" applyAlignment="1" applyProtection="1">
      <alignment horizontal="center" textRotation="90"/>
      <protection hidden="1"/>
    </xf>
    <xf numFmtId="0" fontId="31" fillId="5" borderId="70" xfId="0" applyFont="1" applyFill="1" applyBorder="1" applyAlignment="1" applyProtection="1">
      <alignment horizontal="center" textRotation="90"/>
      <protection hidden="1"/>
    </xf>
    <xf numFmtId="0" fontId="9" fillId="5" borderId="29" xfId="0" applyFont="1" applyFill="1" applyBorder="1" applyAlignment="1" applyProtection="1">
      <alignment horizontal="center" vertical="center" shrinkToFit="1"/>
      <protection hidden="1"/>
    </xf>
    <xf numFmtId="0" fontId="9" fillId="5" borderId="13" xfId="0" applyFont="1" applyFill="1" applyBorder="1" applyAlignment="1" applyProtection="1">
      <alignment horizontal="center" vertical="center" shrinkToFit="1"/>
      <protection hidden="1"/>
    </xf>
    <xf numFmtId="0" fontId="9" fillId="5" borderId="30" xfId="0" applyFont="1" applyFill="1" applyBorder="1" applyAlignment="1" applyProtection="1">
      <alignment horizontal="center" vertical="center" shrinkToFit="1"/>
      <protection hidden="1"/>
    </xf>
    <xf numFmtId="0" fontId="9" fillId="5" borderId="14" xfId="0" applyFont="1" applyFill="1" applyBorder="1" applyAlignment="1" applyProtection="1">
      <alignment horizontal="center" vertical="center" shrinkToFit="1"/>
      <protection hidden="1"/>
    </xf>
    <xf numFmtId="0" fontId="9" fillId="4" borderId="12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30" xfId="0" applyFont="1" applyFill="1" applyBorder="1" applyAlignment="1" applyProtection="1">
      <alignment horizontal="center" vertical="center" shrinkToFit="1"/>
      <protection hidden="1"/>
    </xf>
    <xf numFmtId="0" fontId="9" fillId="4" borderId="14" xfId="0" applyFont="1" applyFill="1" applyBorder="1" applyAlignment="1" applyProtection="1">
      <alignment horizontal="center" vertical="center" shrinkToFit="1"/>
      <protection hidden="1"/>
    </xf>
    <xf numFmtId="0" fontId="9" fillId="4" borderId="37" xfId="0" applyFont="1" applyFill="1" applyBorder="1" applyAlignment="1" applyProtection="1">
      <alignment horizontal="center" vertical="center" shrinkToFit="1"/>
      <protection hidden="1"/>
    </xf>
    <xf numFmtId="0" fontId="31" fillId="4" borderId="63" xfId="0" applyFont="1" applyFill="1" applyBorder="1" applyAlignment="1" applyProtection="1">
      <alignment horizontal="center" textRotation="90"/>
      <protection hidden="1"/>
    </xf>
    <xf numFmtId="0" fontId="31" fillId="4" borderId="55" xfId="0" applyFont="1" applyFill="1" applyBorder="1" applyAlignment="1" applyProtection="1">
      <alignment horizontal="center" textRotation="90"/>
      <protection hidden="1"/>
    </xf>
    <xf numFmtId="0" fontId="31" fillId="4" borderId="60" xfId="0" applyFont="1" applyFill="1" applyBorder="1" applyAlignment="1" applyProtection="1">
      <alignment horizontal="center" textRotation="90"/>
      <protection hidden="1"/>
    </xf>
    <xf numFmtId="0" fontId="31" fillId="4" borderId="1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center" textRotation="90"/>
      <protection hidden="1"/>
    </xf>
    <xf numFmtId="0" fontId="31" fillId="4" borderId="62" xfId="0" applyFont="1" applyFill="1" applyBorder="1" applyAlignment="1" applyProtection="1">
      <alignment horizontal="center" textRotation="90"/>
      <protection hidden="1"/>
    </xf>
    <xf numFmtId="0" fontId="31" fillId="4" borderId="64" xfId="0" applyFont="1" applyFill="1" applyBorder="1" applyAlignment="1" applyProtection="1">
      <alignment horizontal="center" textRotation="90"/>
      <protection hidden="1"/>
    </xf>
    <xf numFmtId="0" fontId="31" fillId="4" borderId="5" xfId="0" applyFont="1" applyFill="1" applyBorder="1" applyAlignment="1" applyProtection="1">
      <alignment horizontal="center" textRotation="90"/>
      <protection hidden="1"/>
    </xf>
    <xf numFmtId="0" fontId="31" fillId="4" borderId="52" xfId="0" applyFont="1" applyFill="1" applyBorder="1" applyAlignment="1" applyProtection="1">
      <alignment horizontal="center" textRotation="90"/>
      <protection hidden="1"/>
    </xf>
    <xf numFmtId="0" fontId="31" fillId="4" borderId="54" xfId="0" applyFont="1" applyFill="1" applyBorder="1" applyAlignment="1" applyProtection="1">
      <alignment horizontal="center" textRotation="90"/>
      <protection hidden="1"/>
    </xf>
    <xf numFmtId="0" fontId="31" fillId="4" borderId="61" xfId="0" applyFont="1" applyFill="1" applyBorder="1" applyAlignment="1" applyProtection="1">
      <alignment horizontal="center" textRotation="90"/>
      <protection hidden="1"/>
    </xf>
    <xf numFmtId="0" fontId="31" fillId="4" borderId="51" xfId="0" applyFont="1" applyFill="1" applyBorder="1" applyAlignment="1" applyProtection="1">
      <alignment horizontal="center" textRotation="90"/>
      <protection hidden="1"/>
    </xf>
    <xf numFmtId="0" fontId="31" fillId="4" borderId="68" xfId="0" applyFont="1" applyFill="1" applyBorder="1" applyAlignment="1" applyProtection="1">
      <alignment horizontal="center" textRotation="90"/>
      <protection hidden="1"/>
    </xf>
    <xf numFmtId="0" fontId="31" fillId="4" borderId="69" xfId="0" applyFont="1" applyFill="1" applyBorder="1" applyAlignment="1" applyProtection="1">
      <alignment horizontal="center" textRotation="90"/>
      <protection hidden="1"/>
    </xf>
    <xf numFmtId="0" fontId="31" fillId="4" borderId="70" xfId="0" applyFont="1" applyFill="1" applyBorder="1" applyAlignment="1" applyProtection="1">
      <alignment horizontal="center" textRotation="90"/>
      <protection hidden="1"/>
    </xf>
    <xf numFmtId="0" fontId="9" fillId="4" borderId="29" xfId="0" applyFont="1" applyFill="1" applyBorder="1" applyAlignment="1" applyProtection="1">
      <alignment horizontal="center" vertical="center" shrinkToFit="1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13" xfId="0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alignment horizontal="center"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0" fontId="9" fillId="5" borderId="30" xfId="0" applyFont="1" applyFill="1" applyBorder="1" applyAlignment="1" applyProtection="1">
      <alignment horizontal="center" vertical="center"/>
      <protection hidden="1"/>
    </xf>
    <xf numFmtId="0" fontId="13" fillId="4" borderId="29" xfId="0" applyFont="1" applyFill="1" applyBorder="1" applyAlignment="1" applyProtection="1">
      <alignment horizontal="center" vertical="center"/>
      <protection locked="0" hidden="1"/>
    </xf>
    <xf numFmtId="0" fontId="13" fillId="4" borderId="13" xfId="0" applyFont="1" applyFill="1" applyBorder="1" applyAlignment="1" applyProtection="1">
      <alignment horizontal="center" vertical="center"/>
      <protection locked="0" hidden="1"/>
    </xf>
    <xf numFmtId="0" fontId="13" fillId="4" borderId="30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0" fontId="13" fillId="5" borderId="29" xfId="0" applyFont="1" applyFill="1" applyBorder="1" applyAlignment="1" applyProtection="1">
      <alignment horizontal="center" vertical="center"/>
      <protection locked="0" hidden="1"/>
    </xf>
    <xf numFmtId="0" fontId="13" fillId="5" borderId="13" xfId="0" applyFont="1" applyFill="1" applyBorder="1" applyAlignment="1" applyProtection="1">
      <alignment horizontal="center" vertical="center"/>
      <protection locked="0" hidden="1"/>
    </xf>
    <xf numFmtId="0" fontId="13" fillId="5" borderId="30" xfId="0" applyFont="1" applyFill="1" applyBorder="1" applyAlignment="1" applyProtection="1">
      <alignment horizontal="center" vertical="center"/>
      <protection locked="0" hidden="1"/>
    </xf>
    <xf numFmtId="0" fontId="16" fillId="0" borderId="31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45" xfId="0" applyFont="1" applyBorder="1" applyAlignment="1" applyProtection="1">
      <alignment horizontal="left" vertical="center" shrinkToFit="1"/>
    </xf>
    <xf numFmtId="0" fontId="16" fillId="0" borderId="24" xfId="0" applyFont="1" applyBorder="1" applyAlignment="1" applyProtection="1">
      <alignment horizontal="left" vertical="center" shrinkToFit="1"/>
    </xf>
    <xf numFmtId="0" fontId="16" fillId="0" borderId="4" xfId="0" applyFont="1" applyBorder="1" applyAlignment="1" applyProtection="1">
      <alignment horizontal="left" vertical="center" shrinkToFit="1"/>
    </xf>
    <xf numFmtId="0" fontId="16" fillId="0" borderId="36" xfId="0" applyFont="1" applyBorder="1" applyAlignment="1" applyProtection="1">
      <alignment horizontal="left" vertical="center" shrinkToFit="1"/>
    </xf>
    <xf numFmtId="0" fontId="16" fillId="0" borderId="25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23" xfId="0" applyFont="1" applyBorder="1" applyAlignment="1" applyProtection="1">
      <alignment horizontal="left" vertical="center" shrinkToFit="1"/>
    </xf>
  </cellXfs>
  <cellStyles count="3">
    <cellStyle name="Standard" xfId="0" builtinId="0"/>
    <cellStyle name="Standard 2" xfId="1"/>
    <cellStyle name="Standard 3" xfId="2"/>
  </cellStyles>
  <dxfs count="166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CCFFFF"/>
      <color rgb="FFF2F2F2"/>
      <color rgb="FFAFEAFF"/>
      <color rgb="FF9FFF9F"/>
      <color rgb="FFF0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C397"/>
  <sheetViews>
    <sheetView showGridLines="0" tabSelected="1" topLeftCell="A12" zoomScaleNormal="100" zoomScaleSheetLayoutView="85" workbookViewId="0">
      <selection activeCell="BI36" sqref="BI36:BJ36"/>
    </sheetView>
  </sheetViews>
  <sheetFormatPr baseColWidth="10" defaultColWidth="2.109375" defaultRowHeight="13.2"/>
  <cols>
    <col min="1" max="66" width="2.109375" style="87" customWidth="1"/>
    <col min="67" max="71" width="2.109375" style="2" customWidth="1"/>
    <col min="72" max="72" width="2.109375" style="3" customWidth="1"/>
    <col min="73" max="75" width="2.109375" style="4" customWidth="1"/>
    <col min="76" max="76" width="2.109375" style="3" customWidth="1"/>
    <col min="77" max="81" width="2.109375" style="4" customWidth="1"/>
    <col min="82" max="90" width="2.109375" style="2" customWidth="1"/>
    <col min="91" max="16384" width="2.109375" style="87"/>
  </cols>
  <sheetData>
    <row r="1" spans="2:115" ht="7.5" customHeight="1"/>
    <row r="2" spans="2:115" ht="34.200000000000003">
      <c r="C2" s="321" t="s">
        <v>64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</row>
    <row r="3" spans="2:115" s="8" customFormat="1" ht="27.6">
      <c r="C3" s="357" t="s">
        <v>65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Z3" s="354" t="s">
        <v>0</v>
      </c>
      <c r="BA3" s="354"/>
      <c r="BB3" s="354"/>
      <c r="BC3" s="354"/>
      <c r="BD3" s="354"/>
      <c r="BE3" s="354"/>
      <c r="BF3" s="354"/>
      <c r="BG3" s="354"/>
      <c r="BT3" s="9"/>
      <c r="BU3" s="10"/>
      <c r="BV3" s="10"/>
      <c r="BW3" s="10"/>
      <c r="BX3" s="9"/>
      <c r="BY3" s="10"/>
      <c r="BZ3" s="10"/>
      <c r="CA3" s="10"/>
      <c r="CB3" s="10"/>
      <c r="CC3" s="10"/>
    </row>
    <row r="4" spans="2:115" s="12" customFormat="1" ht="15">
      <c r="C4" s="356" t="s">
        <v>1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BT4" s="13"/>
      <c r="BU4" s="14"/>
      <c r="BV4" s="14"/>
      <c r="BW4" s="14"/>
      <c r="BX4" s="13"/>
      <c r="BY4" s="14"/>
      <c r="BZ4" s="14"/>
      <c r="CA4" s="14"/>
      <c r="CB4" s="14"/>
      <c r="CC4" s="14"/>
    </row>
    <row r="5" spans="2:115" s="12" customFormat="1" ht="6.45" customHeight="1"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T5" s="13"/>
      <c r="BU5" s="14"/>
      <c r="BV5" s="14"/>
      <c r="BW5" s="14"/>
      <c r="BX5" s="13"/>
      <c r="BY5" s="14"/>
      <c r="BZ5" s="14"/>
      <c r="CA5" s="14"/>
      <c r="CB5" s="14"/>
      <c r="CC5" s="14"/>
    </row>
    <row r="6" spans="2:115" s="18" customFormat="1" ht="13.8">
      <c r="C6" s="322" t="s">
        <v>75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103"/>
      <c r="AW6" s="103"/>
      <c r="AX6" s="103"/>
      <c r="AY6" s="103"/>
      <c r="AZ6" s="103"/>
      <c r="BA6" s="103"/>
      <c r="BB6" s="103"/>
      <c r="BT6" s="19"/>
      <c r="BU6" s="20"/>
      <c r="BV6" s="20"/>
      <c r="BW6" s="20"/>
      <c r="BX6" s="19"/>
      <c r="BY6" s="20"/>
      <c r="BZ6" s="20"/>
      <c r="CA6" s="20"/>
      <c r="CB6" s="20"/>
      <c r="CC6" s="20"/>
    </row>
    <row r="7" spans="2:115" s="12" customFormat="1" ht="6.45" customHeight="1"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T7" s="13"/>
      <c r="BU7" s="14"/>
      <c r="BV7" s="14"/>
      <c r="BW7" s="14"/>
      <c r="BX7" s="13"/>
      <c r="BY7" s="14"/>
      <c r="BZ7" s="14"/>
      <c r="CA7" s="14"/>
      <c r="CB7" s="14"/>
      <c r="CC7" s="14"/>
    </row>
    <row r="8" spans="2:115" s="22" customFormat="1" ht="13.8">
      <c r="C8" s="355" t="s">
        <v>66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T8" s="23"/>
      <c r="BU8" s="24"/>
      <c r="BV8" s="24"/>
      <c r="BW8" s="24"/>
      <c r="BX8" s="23"/>
      <c r="BY8" s="24"/>
      <c r="BZ8" s="24"/>
      <c r="CA8" s="24"/>
      <c r="CB8" s="24"/>
      <c r="CC8" s="24"/>
    </row>
    <row r="9" spans="2:115" s="12" customFormat="1" ht="6.45" customHeight="1">
      <c r="BT9" s="13"/>
      <c r="BU9" s="14"/>
      <c r="BV9" s="14"/>
      <c r="BW9" s="14"/>
      <c r="BX9" s="13"/>
      <c r="BY9" s="14"/>
      <c r="BZ9" s="14"/>
      <c r="CA9" s="14"/>
      <c r="CB9" s="14"/>
      <c r="CC9" s="14"/>
    </row>
    <row r="10" spans="2:115" s="12" customFormat="1" ht="18" customHeight="1">
      <c r="B10" s="104" t="s">
        <v>2</v>
      </c>
      <c r="BT10" s="13"/>
      <c r="BU10" s="14"/>
      <c r="BV10" s="14"/>
      <c r="BW10" s="14"/>
      <c r="BX10" s="13"/>
      <c r="BY10" s="14"/>
      <c r="BZ10" s="14"/>
      <c r="CA10" s="14"/>
      <c r="CB10" s="14"/>
      <c r="CC10" s="14"/>
    </row>
    <row r="11" spans="2:115" s="18" customFormat="1" ht="18" customHeight="1">
      <c r="B11" s="333" t="s">
        <v>3</v>
      </c>
      <c r="C11" s="333"/>
      <c r="D11" s="333"/>
      <c r="E11" s="333"/>
      <c r="F11" s="333"/>
      <c r="G11" s="333"/>
      <c r="H11" s="334">
        <v>0.375</v>
      </c>
      <c r="I11" s="334"/>
      <c r="J11" s="334"/>
      <c r="K11" s="334"/>
      <c r="L11" s="18" t="s">
        <v>4</v>
      </c>
      <c r="T11" s="140" t="s">
        <v>5</v>
      </c>
      <c r="U11" s="335">
        <v>1</v>
      </c>
      <c r="V11" s="335"/>
      <c r="W11" s="94" t="s">
        <v>6</v>
      </c>
      <c r="X11" s="336">
        <v>9</v>
      </c>
      <c r="Y11" s="336"/>
      <c r="Z11" s="336"/>
      <c r="AA11" s="336"/>
      <c r="AB11" s="336"/>
      <c r="AC11" s="332" t="str">
        <f>IF(U11=2,"Halbzeit:","")</f>
        <v/>
      </c>
      <c r="AD11" s="332"/>
      <c r="AE11" s="332"/>
      <c r="AF11" s="332"/>
      <c r="AG11" s="332"/>
      <c r="AH11" s="332"/>
      <c r="AI11" s="336"/>
      <c r="AJ11" s="336"/>
      <c r="AK11" s="336"/>
      <c r="AL11" s="336"/>
      <c r="AM11" s="336"/>
      <c r="AN11" s="333" t="s">
        <v>7</v>
      </c>
      <c r="AO11" s="333"/>
      <c r="AP11" s="333"/>
      <c r="AQ11" s="333"/>
      <c r="AR11" s="333"/>
      <c r="AS11" s="333"/>
      <c r="AT11" s="333"/>
      <c r="AU11" s="333"/>
      <c r="AV11" s="333"/>
      <c r="AW11" s="360">
        <v>1</v>
      </c>
      <c r="AX11" s="360"/>
      <c r="AY11" s="360"/>
      <c r="AZ11" s="360"/>
      <c r="BA11" s="360"/>
      <c r="BB11" s="161"/>
      <c r="BC11" s="161"/>
      <c r="BD11" s="161"/>
      <c r="BE11" s="25"/>
      <c r="BF11" s="25"/>
      <c r="BG11" s="25"/>
      <c r="BH11" s="38"/>
      <c r="BI11" s="38"/>
      <c r="BJ11" s="39"/>
      <c r="BK11" s="39"/>
      <c r="BL11" s="105"/>
      <c r="BM11" s="105"/>
      <c r="BN11" s="105"/>
      <c r="BO11" s="106"/>
      <c r="BP11" s="106"/>
      <c r="BQ11" s="106"/>
      <c r="BR11" s="38"/>
      <c r="BS11" s="38"/>
      <c r="BT11" s="38"/>
      <c r="BU11" s="38"/>
      <c r="BV11" s="38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</row>
    <row r="12" spans="2:115" s="18" customFormat="1" ht="18" customHeight="1">
      <c r="B12" s="140"/>
      <c r="C12" s="140"/>
      <c r="D12" s="140"/>
      <c r="E12" s="140"/>
      <c r="F12" s="140"/>
      <c r="G12" s="140"/>
      <c r="H12" s="107"/>
      <c r="I12" s="107"/>
      <c r="J12" s="107"/>
      <c r="K12" s="107"/>
      <c r="T12" s="140"/>
      <c r="U12" s="94"/>
      <c r="V12" s="94"/>
      <c r="W12" s="94"/>
      <c r="X12" s="108"/>
      <c r="Y12" s="108"/>
      <c r="Z12" s="108"/>
      <c r="AA12" s="108"/>
      <c r="AB12" s="108"/>
      <c r="AC12" s="146"/>
      <c r="AD12" s="146"/>
      <c r="AE12" s="146"/>
      <c r="AF12" s="146"/>
      <c r="AG12" s="146"/>
      <c r="AH12" s="146"/>
      <c r="AI12" s="108"/>
      <c r="AJ12" s="108"/>
      <c r="AK12" s="108"/>
      <c r="AL12" s="108"/>
      <c r="AM12" s="108"/>
      <c r="AN12" s="140"/>
      <c r="AO12" s="140"/>
      <c r="AP12" s="140"/>
      <c r="AQ12" s="140"/>
      <c r="AR12" s="140"/>
      <c r="AS12" s="140"/>
      <c r="AT12" s="140"/>
      <c r="AU12" s="140"/>
      <c r="AV12" s="140"/>
      <c r="AW12" s="109"/>
      <c r="AX12" s="109"/>
      <c r="AY12" s="109"/>
      <c r="AZ12" s="109"/>
      <c r="BA12" s="109"/>
      <c r="BB12" s="161"/>
      <c r="BC12" s="161"/>
      <c r="BD12" s="161"/>
      <c r="BE12" s="25"/>
      <c r="BF12" s="25"/>
      <c r="BG12" s="25"/>
      <c r="BH12" s="38"/>
      <c r="BI12" s="38"/>
      <c r="BJ12" s="39"/>
      <c r="BK12" s="39"/>
      <c r="BL12" s="105"/>
      <c r="BM12" s="105"/>
      <c r="BN12" s="105"/>
      <c r="BO12" s="106"/>
      <c r="BP12" s="106"/>
      <c r="BQ12" s="106"/>
      <c r="BR12" s="38"/>
      <c r="BS12" s="38"/>
      <c r="BT12" s="38"/>
      <c r="BU12" s="38"/>
      <c r="BV12" s="38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</row>
    <row r="13" spans="2:115" s="18" customFormat="1" ht="18" customHeight="1">
      <c r="B13" s="104" t="s">
        <v>8</v>
      </c>
      <c r="C13" s="140"/>
      <c r="D13" s="140"/>
      <c r="E13" s="140"/>
      <c r="F13" s="140"/>
      <c r="G13" s="140"/>
      <c r="H13" s="107"/>
      <c r="I13" s="107"/>
      <c r="J13" s="107"/>
      <c r="K13" s="107"/>
      <c r="T13" s="140"/>
      <c r="U13" s="94"/>
      <c r="V13" s="94"/>
      <c r="W13" s="94"/>
      <c r="X13" s="108"/>
      <c r="Y13" s="108"/>
      <c r="Z13" s="108"/>
      <c r="AA13" s="108"/>
      <c r="AB13" s="108"/>
      <c r="AC13" s="146"/>
      <c r="AD13" s="146"/>
      <c r="AE13" s="146"/>
      <c r="AF13" s="146"/>
      <c r="AG13" s="146"/>
      <c r="AH13" s="146"/>
      <c r="AI13" s="108"/>
      <c r="AJ13" s="108"/>
      <c r="AK13" s="108"/>
      <c r="AL13" s="108"/>
      <c r="AM13" s="108"/>
      <c r="AN13" s="140"/>
      <c r="AO13" s="140"/>
      <c r="AP13" s="140"/>
      <c r="AQ13" s="140"/>
      <c r="AR13" s="140"/>
      <c r="AS13" s="140"/>
      <c r="AT13" s="140"/>
      <c r="AU13" s="140"/>
      <c r="AV13" s="140"/>
      <c r="AW13" s="109"/>
      <c r="AX13" s="109"/>
      <c r="AY13" s="109"/>
      <c r="AZ13" s="109"/>
      <c r="BA13" s="109"/>
      <c r="BB13" s="161"/>
      <c r="BC13" s="161"/>
      <c r="BD13" s="161"/>
      <c r="BE13" s="25"/>
      <c r="BF13" s="25"/>
      <c r="BG13" s="25"/>
      <c r="BH13" s="38"/>
      <c r="BI13" s="38"/>
      <c r="BJ13" s="39"/>
      <c r="BK13" s="39"/>
      <c r="BL13" s="105"/>
      <c r="BM13" s="105"/>
      <c r="BN13" s="105"/>
      <c r="BO13" s="106"/>
      <c r="BP13" s="106"/>
      <c r="BQ13" s="106"/>
      <c r="BR13" s="38"/>
      <c r="BS13" s="38"/>
      <c r="BT13" s="38"/>
      <c r="BU13" s="38"/>
      <c r="BV13" s="38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2:115" s="18" customFormat="1" ht="18" customHeight="1">
      <c r="B14" s="333" t="s">
        <v>3</v>
      </c>
      <c r="C14" s="333"/>
      <c r="D14" s="333"/>
      <c r="E14" s="333"/>
      <c r="F14" s="333"/>
      <c r="G14" s="333"/>
      <c r="H14" s="334">
        <v>0.47916666666666669</v>
      </c>
      <c r="I14" s="334"/>
      <c r="J14" s="334"/>
      <c r="K14" s="334"/>
      <c r="L14" s="18" t="s">
        <v>4</v>
      </c>
      <c r="T14" s="140" t="s">
        <v>5</v>
      </c>
      <c r="U14" s="335">
        <v>1</v>
      </c>
      <c r="V14" s="335"/>
      <c r="W14" s="94" t="s">
        <v>6</v>
      </c>
      <c r="X14" s="336">
        <v>9</v>
      </c>
      <c r="Y14" s="336"/>
      <c r="Z14" s="336"/>
      <c r="AA14" s="336"/>
      <c r="AB14" s="336"/>
      <c r="AC14" s="332" t="str">
        <f>IF(U14=2,"Halbzeit:","")</f>
        <v/>
      </c>
      <c r="AD14" s="332"/>
      <c r="AE14" s="332"/>
      <c r="AF14" s="332"/>
      <c r="AG14" s="332"/>
      <c r="AH14" s="332"/>
      <c r="AI14" s="372"/>
      <c r="AJ14" s="372"/>
      <c r="AK14" s="372"/>
      <c r="AL14" s="372"/>
      <c r="AM14" s="372"/>
      <c r="AN14" s="333" t="s">
        <v>7</v>
      </c>
      <c r="AO14" s="333"/>
      <c r="AP14" s="333"/>
      <c r="AQ14" s="333"/>
      <c r="AR14" s="333"/>
      <c r="AS14" s="333"/>
      <c r="AT14" s="333"/>
      <c r="AU14" s="333"/>
      <c r="AV14" s="333"/>
      <c r="AW14" s="360">
        <v>1</v>
      </c>
      <c r="AX14" s="360"/>
      <c r="AY14" s="360"/>
      <c r="AZ14" s="360"/>
      <c r="BA14" s="360"/>
      <c r="BB14" s="161"/>
      <c r="BC14" s="161"/>
      <c r="BD14" s="161"/>
      <c r="BE14" s="25"/>
      <c r="BF14" s="25"/>
      <c r="BG14" s="25"/>
      <c r="BH14" s="38"/>
      <c r="BI14" s="38"/>
      <c r="BJ14" s="39"/>
      <c r="BK14" s="39"/>
      <c r="BL14" s="105"/>
      <c r="BM14" s="105"/>
      <c r="BN14" s="105"/>
      <c r="BO14" s="106"/>
      <c r="BP14" s="106"/>
      <c r="BQ14" s="106"/>
      <c r="BR14" s="38"/>
      <c r="BS14" s="38"/>
      <c r="BT14" s="38"/>
      <c r="BU14" s="38"/>
      <c r="BV14" s="38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2:115" s="18" customFormat="1" ht="18" customHeight="1">
      <c r="B15" s="140"/>
      <c r="C15" s="140"/>
      <c r="D15" s="140"/>
      <c r="E15" s="140"/>
      <c r="F15" s="140"/>
      <c r="G15" s="140"/>
      <c r="H15" s="107"/>
      <c r="I15" s="107"/>
      <c r="J15" s="107"/>
      <c r="K15" s="107"/>
      <c r="T15" s="140"/>
      <c r="U15" s="94"/>
      <c r="V15" s="94"/>
      <c r="W15" s="94"/>
      <c r="X15" s="108"/>
      <c r="Y15" s="108"/>
      <c r="Z15" s="108"/>
      <c r="AA15" s="108"/>
      <c r="AB15" s="108"/>
      <c r="AC15" s="146"/>
      <c r="AD15" s="146"/>
      <c r="AE15" s="146"/>
      <c r="AF15" s="146"/>
      <c r="AG15" s="146"/>
      <c r="AH15" s="146"/>
      <c r="AI15" s="108"/>
      <c r="AJ15" s="108"/>
      <c r="AK15" s="108"/>
      <c r="AL15" s="108"/>
      <c r="AM15" s="108"/>
      <c r="AN15" s="140"/>
      <c r="AO15" s="140"/>
      <c r="AP15" s="140"/>
      <c r="AQ15" s="140"/>
      <c r="AR15" s="140"/>
      <c r="AS15" s="140"/>
      <c r="AT15" s="140"/>
      <c r="AU15" s="140"/>
      <c r="AV15" s="140"/>
      <c r="AW15" s="109"/>
      <c r="AX15" s="109"/>
      <c r="AY15" s="109"/>
      <c r="AZ15" s="109"/>
      <c r="BA15" s="109"/>
      <c r="BB15" s="161"/>
      <c r="BC15" s="161"/>
      <c r="BD15" s="161"/>
      <c r="BE15" s="25"/>
      <c r="BF15" s="25"/>
      <c r="BG15" s="25"/>
      <c r="BH15" s="38"/>
      <c r="BI15" s="38"/>
      <c r="BJ15" s="39"/>
      <c r="BK15" s="39"/>
      <c r="BL15" s="105"/>
      <c r="BM15" s="105"/>
      <c r="BN15" s="105"/>
      <c r="BO15" s="106"/>
      <c r="BP15" s="106"/>
      <c r="BQ15" s="106"/>
      <c r="BR15" s="38"/>
      <c r="BS15" s="38"/>
      <c r="BT15" s="38"/>
      <c r="BU15" s="38"/>
      <c r="BV15" s="38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</row>
    <row r="16" spans="2:115" s="22" customFormat="1" ht="13.8">
      <c r="C16" s="110" t="s">
        <v>9</v>
      </c>
      <c r="BT16" s="23"/>
      <c r="BU16" s="24"/>
      <c r="BV16" s="24"/>
      <c r="BW16" s="24"/>
      <c r="BX16" s="23"/>
      <c r="BY16" s="24"/>
      <c r="BZ16" s="24"/>
      <c r="CA16" s="24"/>
      <c r="CB16" s="24"/>
      <c r="CC16" s="24"/>
    </row>
    <row r="17" spans="3:75" ht="10.199999999999999" customHeight="1" thickBot="1"/>
    <row r="18" spans="3:75" s="22" customFormat="1" ht="14.4" thickBot="1">
      <c r="D18" s="361" t="s">
        <v>10</v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3"/>
      <c r="AC18" s="369" t="s">
        <v>11</v>
      </c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1"/>
      <c r="BQ18" s="23"/>
      <c r="BR18" s="24"/>
      <c r="BS18" s="24"/>
      <c r="BT18" s="24"/>
      <c r="BU18" s="23"/>
      <c r="BV18" s="24"/>
      <c r="BW18" s="24"/>
    </row>
    <row r="19" spans="3:75" s="22" customFormat="1" ht="18" customHeight="1">
      <c r="C19" s="111">
        <v>1</v>
      </c>
      <c r="D19" s="329" t="s">
        <v>67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1"/>
      <c r="Y19" s="112" t="s">
        <v>12</v>
      </c>
      <c r="AB19" s="111">
        <v>1</v>
      </c>
      <c r="AC19" s="329" t="s">
        <v>71</v>
      </c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1"/>
      <c r="BQ19" s="23"/>
      <c r="BR19" s="24"/>
      <c r="BS19" s="24"/>
      <c r="BT19" s="24"/>
      <c r="BU19" s="23"/>
      <c r="BV19" s="24"/>
      <c r="BW19" s="24"/>
    </row>
    <row r="20" spans="3:75" s="22" customFormat="1" ht="18" customHeight="1">
      <c r="C20" s="111">
        <v>2</v>
      </c>
      <c r="D20" s="326" t="s">
        <v>68</v>
      </c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8"/>
      <c r="Y20" s="112" t="s">
        <v>13</v>
      </c>
      <c r="AB20" s="111">
        <v>2</v>
      </c>
      <c r="AC20" s="326" t="s">
        <v>72</v>
      </c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8"/>
      <c r="BQ20" s="23"/>
      <c r="BR20" s="24"/>
      <c r="BS20" s="24"/>
      <c r="BT20" s="24"/>
      <c r="BU20" s="23"/>
      <c r="BV20" s="24"/>
      <c r="BW20" s="24"/>
    </row>
    <row r="21" spans="3:75" s="22" customFormat="1" ht="18" customHeight="1">
      <c r="C21" s="111">
        <v>3</v>
      </c>
      <c r="D21" s="326" t="s">
        <v>69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8"/>
      <c r="Y21" s="112" t="s">
        <v>14</v>
      </c>
      <c r="AB21" s="111">
        <v>3</v>
      </c>
      <c r="AC21" s="326" t="s">
        <v>73</v>
      </c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8"/>
      <c r="BQ21" s="23"/>
      <c r="BR21" s="24"/>
      <c r="BS21" s="24"/>
      <c r="BT21" s="24"/>
      <c r="BU21" s="23"/>
      <c r="BV21" s="24"/>
      <c r="BW21" s="24"/>
    </row>
    <row r="22" spans="3:75" s="22" customFormat="1" ht="18" customHeight="1" thickBot="1">
      <c r="C22" s="111">
        <v>4</v>
      </c>
      <c r="D22" s="323" t="s">
        <v>70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5"/>
      <c r="AB22" s="111">
        <v>4</v>
      </c>
      <c r="AC22" s="323" t="s">
        <v>74</v>
      </c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5"/>
      <c r="BN22" s="23"/>
      <c r="BO22" s="24"/>
      <c r="BP22" s="24"/>
      <c r="BQ22" s="24"/>
      <c r="BR22" s="23"/>
      <c r="BS22" s="24"/>
      <c r="BT22" s="24"/>
      <c r="BU22" s="24"/>
      <c r="BV22" s="24"/>
      <c r="BW22" s="24"/>
    </row>
    <row r="23" spans="3:75" s="22" customFormat="1" ht="13.8"/>
    <row r="24" spans="3:75" s="22" customFormat="1" ht="14.4" customHeight="1">
      <c r="C24" s="110" t="s">
        <v>15</v>
      </c>
    </row>
    <row r="25" spans="3:75" s="22" customFormat="1" ht="18" customHeight="1" thickBot="1"/>
    <row r="26" spans="3:75" s="22" customFormat="1" ht="18" customHeight="1" thickBot="1">
      <c r="C26" s="358" t="s">
        <v>16</v>
      </c>
      <c r="D26" s="359"/>
      <c r="E26" s="207" t="s">
        <v>17</v>
      </c>
      <c r="F26" s="208"/>
      <c r="G26" s="209"/>
      <c r="H26" s="207" t="s">
        <v>18</v>
      </c>
      <c r="I26" s="208"/>
      <c r="J26" s="209"/>
      <c r="K26" s="207" t="s">
        <v>19</v>
      </c>
      <c r="L26" s="208"/>
      <c r="M26" s="208"/>
      <c r="N26" s="209"/>
      <c r="O26" s="207" t="s">
        <v>20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9"/>
      <c r="BF26" s="207" t="s">
        <v>21</v>
      </c>
      <c r="BG26" s="208"/>
      <c r="BH26" s="208"/>
      <c r="BI26" s="208"/>
      <c r="BJ26" s="208"/>
      <c r="BK26" s="92"/>
    </row>
    <row r="27" spans="3:75" s="22" customFormat="1" ht="18" customHeight="1">
      <c r="C27" s="230">
        <v>1</v>
      </c>
      <c r="D27" s="205"/>
      <c r="E27" s="205" t="s">
        <v>22</v>
      </c>
      <c r="F27" s="205"/>
      <c r="G27" s="205"/>
      <c r="H27" s="205">
        <v>1</v>
      </c>
      <c r="I27" s="205"/>
      <c r="J27" s="205"/>
      <c r="K27" s="366">
        <f>$H$11</f>
        <v>0.375</v>
      </c>
      <c r="L27" s="367"/>
      <c r="M27" s="367"/>
      <c r="N27" s="368"/>
      <c r="O27" s="364" t="str">
        <f>$D$19</f>
        <v>Mannschaft 1</v>
      </c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143" t="s">
        <v>23</v>
      </c>
      <c r="AK27" s="365" t="str">
        <f>$D$20</f>
        <v>Mannschaft 2</v>
      </c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76"/>
      <c r="BF27" s="305"/>
      <c r="BG27" s="306"/>
      <c r="BH27" s="306"/>
      <c r="BI27" s="375"/>
      <c r="BJ27" s="375"/>
      <c r="BK27" s="113"/>
    </row>
    <row r="28" spans="3:75" s="22" customFormat="1" ht="18" customHeight="1" thickBot="1">
      <c r="C28" s="233">
        <v>2</v>
      </c>
      <c r="D28" s="204"/>
      <c r="E28" s="204" t="s">
        <v>22</v>
      </c>
      <c r="F28" s="204"/>
      <c r="G28" s="204"/>
      <c r="H28" s="204">
        <v>1</v>
      </c>
      <c r="I28" s="204"/>
      <c r="J28" s="204"/>
      <c r="K28" s="317">
        <f>K27+TEXT($U$11*($X$11/1440)+($AI$11/1440)+($AW$11/1440),"hh:mm")</f>
        <v>0.38194444444444442</v>
      </c>
      <c r="L28" s="318"/>
      <c r="M28" s="318"/>
      <c r="N28" s="319"/>
      <c r="O28" s="296" t="str">
        <f>$D$21</f>
        <v>Mannschaft 3</v>
      </c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141" t="s">
        <v>23</v>
      </c>
      <c r="AK28" s="297" t="str">
        <f>$D$22</f>
        <v>Mannschaft 4</v>
      </c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303"/>
      <c r="BF28" s="286"/>
      <c r="BG28" s="287"/>
      <c r="BH28" s="287"/>
      <c r="BI28" s="309"/>
      <c r="BJ28" s="310"/>
      <c r="BK28" s="113"/>
    </row>
    <row r="29" spans="3:75" s="22" customFormat="1" ht="18" customHeight="1">
      <c r="C29" s="298">
        <v>3</v>
      </c>
      <c r="D29" s="299"/>
      <c r="E29" s="299" t="s">
        <v>24</v>
      </c>
      <c r="F29" s="299"/>
      <c r="G29" s="299"/>
      <c r="H29" s="206">
        <v>1</v>
      </c>
      <c r="I29" s="206"/>
      <c r="J29" s="206"/>
      <c r="K29" s="300">
        <f>K28+TEXT($U$11*($X$11/1440)+($AI$11/1440)+($AW$11/1440),"hh:mm")</f>
        <v>0.38888888888888884</v>
      </c>
      <c r="L29" s="301"/>
      <c r="M29" s="301"/>
      <c r="N29" s="302"/>
      <c r="O29" s="289" t="str">
        <f>$AC$19</f>
        <v>Mannschaft 5</v>
      </c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01" t="s">
        <v>23</v>
      </c>
      <c r="AK29" s="290" t="str">
        <f>$AC$20</f>
        <v>Mannschaft 6</v>
      </c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304"/>
      <c r="BF29" s="305"/>
      <c r="BG29" s="306"/>
      <c r="BH29" s="306"/>
      <c r="BI29" s="373"/>
      <c r="BJ29" s="374"/>
      <c r="BK29" s="113"/>
    </row>
    <row r="30" spans="3:75" s="22" customFormat="1" ht="18" customHeight="1" thickBot="1">
      <c r="C30" s="202">
        <v>4</v>
      </c>
      <c r="D30" s="203"/>
      <c r="E30" s="203" t="s">
        <v>24</v>
      </c>
      <c r="F30" s="203"/>
      <c r="G30" s="203"/>
      <c r="H30" s="203">
        <v>1</v>
      </c>
      <c r="I30" s="203"/>
      <c r="J30" s="203"/>
      <c r="K30" s="291">
        <f>K29+TEXT($U$11*($X$11/1440)+($AI$11/1440)+($AW$11/1440),"hh:mm")</f>
        <v>0.39583333333333326</v>
      </c>
      <c r="L30" s="292"/>
      <c r="M30" s="292"/>
      <c r="N30" s="293"/>
      <c r="O30" s="294" t="str">
        <f>$AC$21</f>
        <v>Mannschaft 7</v>
      </c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00" t="s">
        <v>23</v>
      </c>
      <c r="AK30" s="295" t="str">
        <f>$AC$22</f>
        <v>Mannschaft 8</v>
      </c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320"/>
      <c r="BF30" s="286"/>
      <c r="BG30" s="287"/>
      <c r="BH30" s="287"/>
      <c r="BI30" s="309"/>
      <c r="BJ30" s="310"/>
      <c r="BK30" s="113"/>
    </row>
    <row r="31" spans="3:75" s="22" customFormat="1" ht="18" customHeight="1">
      <c r="C31" s="353">
        <v>5</v>
      </c>
      <c r="D31" s="252"/>
      <c r="E31" s="210" t="s">
        <v>22</v>
      </c>
      <c r="F31" s="210"/>
      <c r="G31" s="210"/>
      <c r="H31" s="205">
        <v>1</v>
      </c>
      <c r="I31" s="205"/>
      <c r="J31" s="205"/>
      <c r="K31" s="311">
        <f>K30+TEXT($U$11*($X$11/1440)+($AI$11/1440)+($AW$11/1440),"hh:mm")</f>
        <v>0.40277777777777768</v>
      </c>
      <c r="L31" s="312"/>
      <c r="M31" s="312"/>
      <c r="N31" s="313"/>
      <c r="O31" s="314" t="str">
        <f>$D$19</f>
        <v>Mannschaft 1</v>
      </c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90" t="s">
        <v>23</v>
      </c>
      <c r="AK31" s="315" t="str">
        <f>$D$21</f>
        <v>Mannschaft 3</v>
      </c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6"/>
      <c r="BF31" s="305"/>
      <c r="BG31" s="306"/>
      <c r="BH31" s="306"/>
      <c r="BI31" s="307"/>
      <c r="BJ31" s="308"/>
      <c r="BK31" s="113"/>
    </row>
    <row r="32" spans="3:75" s="22" customFormat="1" ht="18" customHeight="1" thickBot="1">
      <c r="C32" s="233">
        <v>6</v>
      </c>
      <c r="D32" s="204"/>
      <c r="E32" s="204" t="s">
        <v>22</v>
      </c>
      <c r="F32" s="204"/>
      <c r="G32" s="204"/>
      <c r="H32" s="204">
        <v>1</v>
      </c>
      <c r="I32" s="204"/>
      <c r="J32" s="204"/>
      <c r="K32" s="317">
        <f>K31+TEXT($U$11*($X$11/1440)+($AI$11/1440)+($AW$11/1440),"hh:mm")</f>
        <v>0.4097222222222221</v>
      </c>
      <c r="L32" s="318"/>
      <c r="M32" s="318"/>
      <c r="N32" s="319"/>
      <c r="O32" s="296" t="str">
        <f>$D$20</f>
        <v>Mannschaft 2</v>
      </c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141" t="s">
        <v>23</v>
      </c>
      <c r="AK32" s="297" t="str">
        <f>$D$22</f>
        <v>Mannschaft 4</v>
      </c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303"/>
      <c r="BF32" s="286"/>
      <c r="BG32" s="287"/>
      <c r="BH32" s="287"/>
      <c r="BI32" s="284"/>
      <c r="BJ32" s="285"/>
      <c r="BK32" s="113"/>
    </row>
    <row r="33" spans="1:133" s="22" customFormat="1" ht="18" customHeight="1">
      <c r="C33" s="298">
        <v>7</v>
      </c>
      <c r="D33" s="299"/>
      <c r="E33" s="299" t="s">
        <v>24</v>
      </c>
      <c r="F33" s="299"/>
      <c r="G33" s="299"/>
      <c r="H33" s="206">
        <v>1</v>
      </c>
      <c r="I33" s="206"/>
      <c r="J33" s="206"/>
      <c r="K33" s="300">
        <f t="shared" ref="K33:K38" si="0">K32+TEXT($U$11*($X$11/1440)+($AI$11/1440)+($AW$11/1440),"hh:mm")</f>
        <v>0.41666666666666652</v>
      </c>
      <c r="L33" s="301"/>
      <c r="M33" s="301"/>
      <c r="N33" s="302"/>
      <c r="O33" s="289" t="str">
        <f>$AC$19</f>
        <v>Mannschaft 5</v>
      </c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01" t="s">
        <v>23</v>
      </c>
      <c r="AK33" s="290" t="str">
        <f>$AC$21</f>
        <v>Mannschaft 7</v>
      </c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304"/>
      <c r="BF33" s="305"/>
      <c r="BG33" s="306"/>
      <c r="BH33" s="306"/>
      <c r="BI33" s="373"/>
      <c r="BJ33" s="374"/>
      <c r="BK33" s="113"/>
    </row>
    <row r="34" spans="1:133" s="22" customFormat="1" ht="18" customHeight="1" thickBot="1">
      <c r="C34" s="202">
        <v>8</v>
      </c>
      <c r="D34" s="203"/>
      <c r="E34" s="203" t="s">
        <v>24</v>
      </c>
      <c r="F34" s="203"/>
      <c r="G34" s="203"/>
      <c r="H34" s="203">
        <v>1</v>
      </c>
      <c r="I34" s="203"/>
      <c r="J34" s="203"/>
      <c r="K34" s="291">
        <f t="shared" si="0"/>
        <v>0.42361111111111094</v>
      </c>
      <c r="L34" s="292"/>
      <c r="M34" s="292"/>
      <c r="N34" s="293"/>
      <c r="O34" s="294" t="str">
        <f>$AC$20</f>
        <v>Mannschaft 6</v>
      </c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00" t="s">
        <v>23</v>
      </c>
      <c r="AK34" s="295" t="str">
        <f>$AC$22</f>
        <v>Mannschaft 8</v>
      </c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320"/>
      <c r="BF34" s="286"/>
      <c r="BG34" s="287"/>
      <c r="BH34" s="287"/>
      <c r="BI34" s="309"/>
      <c r="BJ34" s="310"/>
      <c r="BK34" s="113"/>
    </row>
    <row r="35" spans="1:133" s="22" customFormat="1" ht="18" customHeight="1">
      <c r="C35" s="288">
        <v>9</v>
      </c>
      <c r="D35" s="210"/>
      <c r="E35" s="210" t="s">
        <v>22</v>
      </c>
      <c r="F35" s="210"/>
      <c r="G35" s="210"/>
      <c r="H35" s="205">
        <v>1</v>
      </c>
      <c r="I35" s="205"/>
      <c r="J35" s="205"/>
      <c r="K35" s="311">
        <f t="shared" si="0"/>
        <v>0.43055555555555536</v>
      </c>
      <c r="L35" s="312"/>
      <c r="M35" s="312"/>
      <c r="N35" s="313"/>
      <c r="O35" s="314" t="str">
        <f>$D$22</f>
        <v>Mannschaft 4</v>
      </c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90" t="s">
        <v>23</v>
      </c>
      <c r="AK35" s="315" t="str">
        <f>$D$19</f>
        <v>Mannschaft 1</v>
      </c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6"/>
      <c r="BF35" s="305"/>
      <c r="BG35" s="306"/>
      <c r="BH35" s="306"/>
      <c r="BI35" s="307"/>
      <c r="BJ35" s="308"/>
      <c r="BK35" s="113"/>
    </row>
    <row r="36" spans="1:133" s="22" customFormat="1" ht="18" customHeight="1" thickBot="1">
      <c r="C36" s="233">
        <v>10</v>
      </c>
      <c r="D36" s="204"/>
      <c r="E36" s="204" t="s">
        <v>22</v>
      </c>
      <c r="F36" s="204"/>
      <c r="G36" s="204"/>
      <c r="H36" s="204">
        <v>1</v>
      </c>
      <c r="I36" s="204"/>
      <c r="J36" s="204"/>
      <c r="K36" s="317">
        <f t="shared" si="0"/>
        <v>0.43749999999999978</v>
      </c>
      <c r="L36" s="318"/>
      <c r="M36" s="318"/>
      <c r="N36" s="319"/>
      <c r="O36" s="296" t="str">
        <f>$D$21</f>
        <v>Mannschaft 3</v>
      </c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141" t="s">
        <v>23</v>
      </c>
      <c r="AK36" s="297" t="str">
        <f>$D$20</f>
        <v>Mannschaft 2</v>
      </c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303"/>
      <c r="BF36" s="286"/>
      <c r="BG36" s="287"/>
      <c r="BH36" s="287"/>
      <c r="BI36" s="309"/>
      <c r="BJ36" s="310"/>
      <c r="BK36" s="113"/>
    </row>
    <row r="37" spans="1:133" s="22" customFormat="1" ht="18" customHeight="1">
      <c r="C37" s="298">
        <v>11</v>
      </c>
      <c r="D37" s="299"/>
      <c r="E37" s="299" t="s">
        <v>24</v>
      </c>
      <c r="F37" s="299"/>
      <c r="G37" s="299"/>
      <c r="H37" s="206">
        <v>1</v>
      </c>
      <c r="I37" s="206"/>
      <c r="J37" s="206"/>
      <c r="K37" s="300">
        <f t="shared" si="0"/>
        <v>0.4444444444444442</v>
      </c>
      <c r="L37" s="301"/>
      <c r="M37" s="301"/>
      <c r="N37" s="302"/>
      <c r="O37" s="289" t="str">
        <f>$AC$22</f>
        <v>Mannschaft 8</v>
      </c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01" t="s">
        <v>23</v>
      </c>
      <c r="AK37" s="290" t="str">
        <f>$AC$19</f>
        <v>Mannschaft 5</v>
      </c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304"/>
      <c r="BF37" s="305"/>
      <c r="BG37" s="306"/>
      <c r="BH37" s="306"/>
      <c r="BI37" s="307"/>
      <c r="BJ37" s="308"/>
      <c r="BK37" s="113"/>
    </row>
    <row r="38" spans="1:133" s="22" customFormat="1" ht="18" customHeight="1" thickBot="1">
      <c r="C38" s="202">
        <v>12</v>
      </c>
      <c r="D38" s="203"/>
      <c r="E38" s="203" t="s">
        <v>24</v>
      </c>
      <c r="F38" s="203"/>
      <c r="G38" s="203"/>
      <c r="H38" s="203">
        <v>1</v>
      </c>
      <c r="I38" s="203"/>
      <c r="J38" s="203"/>
      <c r="K38" s="291">
        <f t="shared" si="0"/>
        <v>0.45138888888888862</v>
      </c>
      <c r="L38" s="292"/>
      <c r="M38" s="292"/>
      <c r="N38" s="293"/>
      <c r="O38" s="294" t="str">
        <f>$AC$21</f>
        <v>Mannschaft 7</v>
      </c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00" t="s">
        <v>23</v>
      </c>
      <c r="AK38" s="295" t="str">
        <f>$AC$20</f>
        <v>Mannschaft 6</v>
      </c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320"/>
      <c r="BF38" s="286"/>
      <c r="BG38" s="287"/>
      <c r="BH38" s="287"/>
      <c r="BI38" s="284"/>
      <c r="BJ38" s="285"/>
      <c r="BK38" s="113"/>
      <c r="EB38" s="114"/>
      <c r="EC38" s="114"/>
    </row>
    <row r="39" spans="1:133" s="22" customFormat="1" ht="18" customHeight="1"/>
    <row r="40" spans="1:133" s="22" customFormat="1" ht="20.25" customHeight="1" thickBot="1">
      <c r="K40" s="110" t="s">
        <v>25</v>
      </c>
      <c r="BX40" s="74"/>
      <c r="BY40" s="74"/>
      <c r="BZ40" s="74"/>
      <c r="CA40" s="74"/>
      <c r="CB40" s="74"/>
      <c r="CC40" s="74"/>
      <c r="CD40" s="75"/>
      <c r="CE40" s="75"/>
      <c r="CF40" s="76"/>
      <c r="CG40" s="76"/>
      <c r="CH40" s="76"/>
      <c r="CI40" s="76"/>
      <c r="CJ40" s="76"/>
      <c r="CK40" s="75"/>
      <c r="CL40" s="75"/>
      <c r="CM40" s="74"/>
      <c r="CN40" s="74"/>
      <c r="CO40" s="74"/>
      <c r="CP40" s="74"/>
      <c r="CQ40" s="74"/>
      <c r="CR40" s="74"/>
      <c r="CS40" s="74"/>
      <c r="CT40" s="115"/>
      <c r="CU40" s="74"/>
      <c r="CV40" s="74"/>
    </row>
    <row r="41" spans="1:133" s="22" customFormat="1" ht="18" customHeight="1">
      <c r="C41" s="116"/>
      <c r="D41" s="116"/>
      <c r="E41" s="116"/>
      <c r="F41" s="116"/>
      <c r="G41" s="116"/>
      <c r="H41" s="116"/>
      <c r="I41" s="116"/>
      <c r="K41" s="110"/>
      <c r="AH41" s="337" t="str">
        <f>M49</f>
        <v>Mannschaft 1</v>
      </c>
      <c r="AI41" s="338"/>
      <c r="AJ41" s="339"/>
      <c r="AK41" s="346" t="str">
        <f>M50</f>
        <v>Mannschaft 2</v>
      </c>
      <c r="AL41" s="338"/>
      <c r="AM41" s="339"/>
      <c r="AN41" s="346" t="str">
        <f>M51</f>
        <v>Mannschaft 3</v>
      </c>
      <c r="AO41" s="338"/>
      <c r="AP41" s="339"/>
      <c r="AQ41" s="346" t="str">
        <f>M52</f>
        <v>Mannschaft 4</v>
      </c>
      <c r="AR41" s="338"/>
      <c r="AS41" s="347"/>
      <c r="BQ41" s="24"/>
      <c r="BR41" s="23"/>
      <c r="BS41" s="24"/>
      <c r="BT41" s="24"/>
      <c r="BU41" s="24"/>
      <c r="BV41" s="24"/>
      <c r="BW41" s="24"/>
    </row>
    <row r="42" spans="1:133" s="22" customFormat="1" ht="18" customHeight="1">
      <c r="C42" s="116"/>
      <c r="D42" s="116"/>
      <c r="E42" s="116"/>
      <c r="F42" s="116"/>
      <c r="G42" s="116"/>
      <c r="H42" s="116"/>
      <c r="I42" s="116"/>
      <c r="K42" s="110"/>
      <c r="AH42" s="340"/>
      <c r="AI42" s="341"/>
      <c r="AJ42" s="342"/>
      <c r="AK42" s="348"/>
      <c r="AL42" s="341"/>
      <c r="AM42" s="342"/>
      <c r="AN42" s="348"/>
      <c r="AO42" s="341"/>
      <c r="AP42" s="342"/>
      <c r="AQ42" s="348"/>
      <c r="AR42" s="341"/>
      <c r="AS42" s="349"/>
      <c r="BU42" s="23"/>
      <c r="BV42" s="24"/>
      <c r="BW42" s="24"/>
      <c r="BX42" s="24"/>
      <c r="BY42" s="23"/>
      <c r="BZ42" s="24"/>
      <c r="CA42" s="24"/>
      <c r="CB42" s="24"/>
      <c r="CC42" s="24"/>
      <c r="CD42" s="24"/>
    </row>
    <row r="43" spans="1:133" s="22" customFormat="1" ht="18" customHeight="1">
      <c r="A43" s="93"/>
      <c r="C43" s="116"/>
      <c r="D43" s="116"/>
      <c r="E43" s="116"/>
      <c r="F43" s="116"/>
      <c r="G43" s="116"/>
      <c r="H43" s="116"/>
      <c r="I43" s="116"/>
      <c r="K43" s="110"/>
      <c r="AH43" s="340"/>
      <c r="AI43" s="341"/>
      <c r="AJ43" s="342"/>
      <c r="AK43" s="348"/>
      <c r="AL43" s="341"/>
      <c r="AM43" s="342"/>
      <c r="AN43" s="348"/>
      <c r="AO43" s="341"/>
      <c r="AP43" s="342"/>
      <c r="AQ43" s="348"/>
      <c r="AR43" s="341"/>
      <c r="AS43" s="349"/>
      <c r="BU43" s="23"/>
      <c r="BV43" s="24"/>
      <c r="BW43" s="24"/>
      <c r="BX43" s="24"/>
      <c r="BY43" s="23"/>
      <c r="BZ43" s="24"/>
      <c r="CA43" s="24"/>
      <c r="CB43" s="24"/>
      <c r="CC43" s="24"/>
      <c r="CD43" s="24"/>
    </row>
    <row r="44" spans="1:133" s="22" customFormat="1" ht="18" customHeight="1">
      <c r="A44" s="74"/>
      <c r="C44" s="116"/>
      <c r="D44" s="116"/>
      <c r="E44" s="116"/>
      <c r="F44" s="116"/>
      <c r="G44" s="116"/>
      <c r="H44" s="116"/>
      <c r="I44" s="116"/>
      <c r="K44" s="110"/>
      <c r="AH44" s="340"/>
      <c r="AI44" s="341"/>
      <c r="AJ44" s="342"/>
      <c r="AK44" s="348"/>
      <c r="AL44" s="341"/>
      <c r="AM44" s="342"/>
      <c r="AN44" s="348"/>
      <c r="AO44" s="341"/>
      <c r="AP44" s="342"/>
      <c r="AQ44" s="348"/>
      <c r="AR44" s="341"/>
      <c r="AS44" s="349"/>
      <c r="BU44" s="23"/>
      <c r="BV44" s="24"/>
      <c r="BW44" s="24"/>
      <c r="BX44" s="24"/>
      <c r="BY44" s="23"/>
      <c r="BZ44" s="24"/>
      <c r="CA44" s="24"/>
      <c r="CB44" s="24"/>
      <c r="CC44" s="24"/>
      <c r="CD44" s="24"/>
    </row>
    <row r="45" spans="1:133" s="22" customFormat="1" ht="18" customHeight="1">
      <c r="A45" s="74"/>
      <c r="C45" s="116"/>
      <c r="D45" s="116"/>
      <c r="E45" s="116"/>
      <c r="F45" s="116"/>
      <c r="G45" s="116"/>
      <c r="H45" s="116"/>
      <c r="I45" s="116"/>
      <c r="K45" s="110"/>
      <c r="AH45" s="340"/>
      <c r="AI45" s="341"/>
      <c r="AJ45" s="342"/>
      <c r="AK45" s="348"/>
      <c r="AL45" s="341"/>
      <c r="AM45" s="342"/>
      <c r="AN45" s="348"/>
      <c r="AO45" s="341"/>
      <c r="AP45" s="342"/>
      <c r="AQ45" s="348"/>
      <c r="AR45" s="341"/>
      <c r="AS45" s="349"/>
      <c r="BQ45" s="18"/>
      <c r="BR45" s="18"/>
      <c r="BS45" s="18"/>
      <c r="BT45" s="19"/>
      <c r="BU45" s="20"/>
      <c r="BV45" s="20"/>
      <c r="BW45" s="20"/>
      <c r="BX45" s="19"/>
      <c r="BY45" s="20"/>
      <c r="BZ45" s="20"/>
      <c r="CA45" s="20"/>
      <c r="CB45" s="20"/>
      <c r="CC45" s="20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</row>
    <row r="46" spans="1:133" s="22" customFormat="1" ht="18" customHeight="1">
      <c r="A46" s="74"/>
      <c r="C46" s="116"/>
      <c r="D46" s="116"/>
      <c r="E46" s="116"/>
      <c r="F46" s="116"/>
      <c r="G46" s="116"/>
      <c r="H46" s="116"/>
      <c r="I46" s="116"/>
      <c r="K46" s="110"/>
      <c r="AH46" s="340"/>
      <c r="AI46" s="341"/>
      <c r="AJ46" s="342"/>
      <c r="AK46" s="348"/>
      <c r="AL46" s="341"/>
      <c r="AM46" s="342"/>
      <c r="AN46" s="348"/>
      <c r="AO46" s="341"/>
      <c r="AP46" s="342"/>
      <c r="AQ46" s="348"/>
      <c r="AR46" s="341"/>
      <c r="AS46" s="349"/>
      <c r="BT46" s="23"/>
      <c r="BU46" s="24"/>
      <c r="BV46" s="24"/>
      <c r="BW46" s="24"/>
      <c r="BX46" s="23"/>
      <c r="BY46" s="24"/>
      <c r="BZ46" s="24"/>
      <c r="CA46" s="24"/>
      <c r="CB46" s="24"/>
      <c r="CC46" s="24"/>
    </row>
    <row r="47" spans="1:133" s="22" customFormat="1" ht="18" customHeight="1" thickBot="1">
      <c r="A47" s="74"/>
      <c r="C47" s="238" t="s">
        <v>26</v>
      </c>
      <c r="D47" s="239"/>
      <c r="E47" s="239"/>
      <c r="F47" s="239"/>
      <c r="G47" s="239"/>
      <c r="H47" s="239"/>
      <c r="I47" s="240"/>
      <c r="AH47" s="340"/>
      <c r="AI47" s="341"/>
      <c r="AJ47" s="342"/>
      <c r="AK47" s="348"/>
      <c r="AL47" s="341"/>
      <c r="AM47" s="342"/>
      <c r="AN47" s="348"/>
      <c r="AO47" s="341"/>
      <c r="AP47" s="342"/>
      <c r="AQ47" s="348"/>
      <c r="AR47" s="341"/>
      <c r="AS47" s="349"/>
      <c r="BQ47" s="38"/>
      <c r="BR47" s="38"/>
      <c r="BS47" s="38"/>
      <c r="BT47" s="39"/>
      <c r="BU47" s="38"/>
      <c r="BV47" s="38"/>
      <c r="BW47" s="38"/>
      <c r="BX47" s="39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</row>
    <row r="48" spans="1:133" s="22" customFormat="1" ht="18" customHeight="1" thickBot="1">
      <c r="A48" s="74"/>
      <c r="C48" s="216" t="s">
        <v>27</v>
      </c>
      <c r="D48" s="217"/>
      <c r="E48" s="217"/>
      <c r="F48" s="218"/>
      <c r="G48" s="216" t="s">
        <v>28</v>
      </c>
      <c r="H48" s="217"/>
      <c r="I48" s="218"/>
      <c r="K48" s="352" t="str">
        <f>IF(VR!L9=0,D18,IF(VR!B9&lt;&gt;VR!L9,"es liegen nicht alle Ergebnisse vor",D18))</f>
        <v>Gruppe A</v>
      </c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1"/>
      <c r="AH48" s="343"/>
      <c r="AI48" s="344"/>
      <c r="AJ48" s="345"/>
      <c r="AK48" s="350"/>
      <c r="AL48" s="344"/>
      <c r="AM48" s="345"/>
      <c r="AN48" s="350"/>
      <c r="AO48" s="344"/>
      <c r="AP48" s="345"/>
      <c r="AQ48" s="350"/>
      <c r="AR48" s="344"/>
      <c r="AS48" s="351"/>
      <c r="AT48" s="270" t="s">
        <v>29</v>
      </c>
      <c r="AU48" s="270"/>
      <c r="AV48" s="274"/>
      <c r="AW48" s="269" t="s">
        <v>30</v>
      </c>
      <c r="AX48" s="270"/>
      <c r="AY48" s="274"/>
      <c r="AZ48" s="269" t="s">
        <v>31</v>
      </c>
      <c r="BA48" s="270"/>
      <c r="BB48" s="274"/>
      <c r="BC48" s="269" t="s">
        <v>32</v>
      </c>
      <c r="BD48" s="270"/>
      <c r="BE48" s="274"/>
      <c r="BF48" s="272" t="s">
        <v>33</v>
      </c>
      <c r="BG48" s="272"/>
      <c r="BH48" s="272"/>
      <c r="BI48" s="272"/>
      <c r="BJ48" s="272"/>
      <c r="BK48" s="272" t="s">
        <v>34</v>
      </c>
      <c r="BL48" s="272"/>
      <c r="BM48" s="269"/>
      <c r="BN48" s="269" t="s">
        <v>35</v>
      </c>
      <c r="BO48" s="270"/>
      <c r="BP48" s="271"/>
      <c r="BT48" s="23"/>
      <c r="BU48" s="24"/>
      <c r="BV48" s="24"/>
      <c r="BW48" s="24"/>
      <c r="BX48" s="23"/>
      <c r="BY48" s="24"/>
      <c r="BZ48" s="24"/>
      <c r="CA48" s="24"/>
      <c r="CB48" s="24"/>
      <c r="CC48" s="24"/>
    </row>
    <row r="49" spans="1:94" s="22" customFormat="1" ht="18" customHeight="1">
      <c r="A49" s="74"/>
      <c r="C49" s="211"/>
      <c r="D49" s="211"/>
      <c r="E49" s="211"/>
      <c r="F49" s="211"/>
      <c r="G49" s="211"/>
      <c r="H49" s="211"/>
      <c r="I49" s="211"/>
      <c r="K49" s="234" t="str">
        <f>IF(VR!$L$9=0,"",1)</f>
        <v/>
      </c>
      <c r="L49" s="235"/>
      <c r="M49" s="236" t="str">
        <f>IF(VR!$L$9=0,D19,VLOOKUP(VR!B5,VR!$C$5:$O$8,4,0))</f>
        <v>Mannschaft 1</v>
      </c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29"/>
      <c r="AI49" s="229"/>
      <c r="AJ49" s="230"/>
      <c r="AK49" s="205" t="str">
        <f>IF(AND(M49&amp;$AK$41=VLOOKUP(M49&amp;$AK$41,VR!$D$23:$H$46,1,0),VLOOKUP(M49&amp;$AK$41,VR!$D$23:$H$46,4,0)&lt;&gt;""),VLOOKUP(M49&amp;$AK$41,VR!$D$23:$H$46,4,0),VLOOKUP(M49&amp;$AK$41,VR!$D$23:$H$46,5,0))</f>
        <v/>
      </c>
      <c r="AL49" s="205"/>
      <c r="AM49" s="205"/>
      <c r="AN49" s="205" t="str">
        <f>IF(AND(M49&amp;$AN$41=VLOOKUP(M49&amp;$AN$41,VR!$D$23:$H$46,1,0),VLOOKUP(M49&amp;$AN$41,VR!$D$23:$H$46,4,0)&lt;&gt;""),VLOOKUP(M49&amp;$AN$41,VR!$D$23:$H$46,4,0),VLOOKUP(M49&amp;$AN$41,VR!$D$23:$H$46,5,0))</f>
        <v/>
      </c>
      <c r="AO49" s="205"/>
      <c r="AP49" s="205"/>
      <c r="AQ49" s="273" t="str">
        <f>IF(AND(M49&amp;$AQ$41=VLOOKUP(M49&amp;$AQ$41,VR!$D$23:$H$46,1,0),VLOOKUP(M49&amp;$AQ$41,VR!$D$23:$H$46,4,0)&lt;&gt;""),VLOOKUP(M49&amp;$AQ$41,VR!$D$23:$H$46,4,0),VLOOKUP(M49&amp;$AQ$41,VR!$D$23:$H$46,5,0))</f>
        <v/>
      </c>
      <c r="AR49" s="229"/>
      <c r="AS49" s="229"/>
      <c r="AT49" s="229" t="str">
        <f>IF(VR!$L$9=0,"",VLOOKUP(VR!B5,VR!$C$5:$O$8,10,0))</f>
        <v/>
      </c>
      <c r="AU49" s="229"/>
      <c r="AV49" s="230"/>
      <c r="AW49" s="205" t="str">
        <f>IF(VR!$L$9=0,"",VLOOKUP(VR!B5,VR!$C$5:$O$8,11,0))</f>
        <v/>
      </c>
      <c r="AX49" s="205"/>
      <c r="AY49" s="205"/>
      <c r="AZ49" s="205" t="str">
        <f>IF(VR!$L$9=0,"",VLOOKUP(VR!B5,VR!$C$5:$O$8,12,0))</f>
        <v/>
      </c>
      <c r="BA49" s="205"/>
      <c r="BB49" s="205"/>
      <c r="BC49" s="205" t="str">
        <f>IF(VR!$L$9=0,"",VLOOKUP(VR!B5,VR!$C$5:$O$8,13,0))</f>
        <v/>
      </c>
      <c r="BD49" s="205"/>
      <c r="BE49" s="205"/>
      <c r="BF49" s="253" t="str">
        <f>IF(VR!$L$9=0,"",VLOOKUP(VR!B5,VR!$C$5:$O$8,5,0))</f>
        <v/>
      </c>
      <c r="BG49" s="253"/>
      <c r="BH49" s="143" t="str">
        <f>IF(VR!$L$9=0,"",":")</f>
        <v/>
      </c>
      <c r="BI49" s="252" t="str">
        <f>IF(VR!$L$9=0,"",VLOOKUP(VR!B5,VR!$C$5:$O$8,6,0))</f>
        <v/>
      </c>
      <c r="BJ49" s="205"/>
      <c r="BK49" s="250" t="str">
        <f>IF(VR!$L$9=0,"",BF49-BI49)</f>
        <v/>
      </c>
      <c r="BL49" s="250"/>
      <c r="BM49" s="251"/>
      <c r="BN49" s="205" t="str">
        <f>IF(VR!$L$9=0,"",VLOOKUP(VR!B5,VR!$C$5:$O$8,7,0))</f>
        <v/>
      </c>
      <c r="BO49" s="205"/>
      <c r="BP49" s="273"/>
      <c r="BQ49" s="75"/>
      <c r="BR49" s="75"/>
      <c r="BS49" s="75"/>
      <c r="BT49" s="76"/>
      <c r="BU49" s="75"/>
      <c r="BV49" s="75"/>
      <c r="BW49" s="74"/>
      <c r="BX49" s="74"/>
      <c r="BY49" s="74"/>
      <c r="BZ49" s="74"/>
      <c r="CA49" s="74"/>
      <c r="CB49" s="74"/>
      <c r="CC49" s="74"/>
    </row>
    <row r="50" spans="1:94" s="22" customFormat="1" ht="18" customHeight="1">
      <c r="A50" s="74"/>
      <c r="C50" s="211"/>
      <c r="D50" s="211"/>
      <c r="E50" s="211"/>
      <c r="F50" s="211"/>
      <c r="G50" s="211"/>
      <c r="H50" s="211"/>
      <c r="I50" s="211"/>
      <c r="K50" s="212" t="str">
        <f>IF(VR!$L$9=0,"",IF(VLOOKUP(VR!B6,VR!$C$5:$E$8,3,0)=MAX(K$49:K49),"",VR!B6))</f>
        <v/>
      </c>
      <c r="L50" s="213"/>
      <c r="M50" s="222" t="str">
        <f>IF(VR!$L$9=0,D20,VLOOKUP(VR!B6,VR!$C$5:$O$8,4,0))</f>
        <v>Mannschaft 2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7" t="str">
        <f>IF(AND(M50&amp;$AH$41=VLOOKUP(M50&amp;$AH$41,VR!$D$23:$H$46,1,0),VLOOKUP(M50&amp;$AH$41,VR!$D$23:$H$46,4,0)&lt;&gt;""),VLOOKUP(M50&amp;$AH$41,VR!$D$23:$H$46,4,0),VLOOKUP(M50&amp;$AH$41,VR!$D$23:$H$46,5,0))</f>
        <v/>
      </c>
      <c r="AI50" s="227"/>
      <c r="AJ50" s="231"/>
      <c r="AK50" s="228"/>
      <c r="AL50" s="228"/>
      <c r="AM50" s="228"/>
      <c r="AN50" s="228" t="str">
        <f>IF(AND(M50&amp;$AN$41=VLOOKUP(M50&amp;$AN$41,VR!$D$23:$H$46,1,0),VLOOKUP(M50&amp;$AN$41,VR!$D$23:$H$46,4,0)&lt;&gt;""),VLOOKUP(M50&amp;$AN$41,VR!$D$23:$H$46,4,0),VLOOKUP(M50&amp;$AN$41,VR!$D$23:$H$46,5,0))</f>
        <v/>
      </c>
      <c r="AO50" s="228"/>
      <c r="AP50" s="228"/>
      <c r="AQ50" s="226" t="str">
        <f>IF(AND(M50&amp;$AQ$41=VLOOKUP(M50&amp;$AQ$41,VR!$D$23:$H$46,1,0),VLOOKUP(M50&amp;$AQ$41,VR!$D$23:$H$46,4,0)&lt;&gt;""),VLOOKUP(M50&amp;$AQ$41,VR!$D$23:$H$46,4,0),VLOOKUP(M50&amp;$AQ$41,VR!$D$23:$H$46,5,0))</f>
        <v/>
      </c>
      <c r="AR50" s="227"/>
      <c r="AS50" s="227"/>
      <c r="AT50" s="227" t="str">
        <f>IF(VR!$L$9=0,"",VLOOKUP(VR!B6,VR!$C$5:$O$8,10,0))</f>
        <v/>
      </c>
      <c r="AU50" s="227"/>
      <c r="AV50" s="231"/>
      <c r="AW50" s="228" t="str">
        <f>IF(VR!$L$9=0,"",VLOOKUP(VR!B6,VR!$C$5:$O$8,11,0))</f>
        <v/>
      </c>
      <c r="AX50" s="228"/>
      <c r="AY50" s="228"/>
      <c r="AZ50" s="228" t="str">
        <f>IF(VR!$L$9=0,"",VLOOKUP(VR!B6,VR!$C$5:$O$8,12,0))</f>
        <v/>
      </c>
      <c r="BA50" s="228"/>
      <c r="BB50" s="228"/>
      <c r="BC50" s="228" t="str">
        <f>IF(VR!$L$9=0,"",VLOOKUP(VR!B6,VR!$C$5:$O$8,13,0))</f>
        <v/>
      </c>
      <c r="BD50" s="228"/>
      <c r="BE50" s="228"/>
      <c r="BF50" s="255" t="str">
        <f>IF(VR!$L$9=0,"",VLOOKUP(VR!B6,VR!$C$5:$O$8,5,0))</f>
        <v/>
      </c>
      <c r="BG50" s="255"/>
      <c r="BH50" s="142" t="str">
        <f>IF(VR!$L$9=0,"",":")</f>
        <v/>
      </c>
      <c r="BI50" s="257" t="str">
        <f>IF(VR!$L$9=0,"",VLOOKUP(VR!B6,VR!$C$5:$O$8,6,0))</f>
        <v/>
      </c>
      <c r="BJ50" s="228"/>
      <c r="BK50" s="260" t="str">
        <f>IF(VR!$L$9=0,"",BF50-BI50)</f>
        <v/>
      </c>
      <c r="BL50" s="260"/>
      <c r="BM50" s="261"/>
      <c r="BN50" s="228" t="str">
        <f>IF(VR!$L$9=0,"",VLOOKUP(VR!B6,VR!$C$5:$O$8,7,0))</f>
        <v/>
      </c>
      <c r="BO50" s="228"/>
      <c r="BP50" s="226"/>
      <c r="BQ50" s="75"/>
      <c r="BR50" s="75"/>
      <c r="BS50" s="75"/>
      <c r="BT50" s="76"/>
      <c r="BU50" s="75"/>
      <c r="BV50" s="75"/>
      <c r="BW50" s="74"/>
      <c r="BX50" s="74"/>
      <c r="BY50" s="74"/>
      <c r="BZ50" s="74"/>
      <c r="CA50" s="74"/>
      <c r="CB50" s="74"/>
      <c r="CC50" s="74"/>
    </row>
    <row r="51" spans="1:94" s="22" customFormat="1" ht="18" customHeight="1">
      <c r="A51" s="74"/>
      <c r="B51" s="18"/>
      <c r="C51" s="211"/>
      <c r="D51" s="211"/>
      <c r="E51" s="211"/>
      <c r="F51" s="211"/>
      <c r="G51" s="211"/>
      <c r="H51" s="211"/>
      <c r="I51" s="211"/>
      <c r="K51" s="212" t="str">
        <f>IF(VR!$L$9=0,"",IF(VLOOKUP(VR!B7,VR!$C$5:$E$8,3,0)=MAX(K$49:K50),"",VR!B7))</f>
        <v/>
      </c>
      <c r="L51" s="213"/>
      <c r="M51" s="222" t="str">
        <f>IF(VR!$L$9=0,D21,VLOOKUP(VR!B7,VR!$C$5:$O$8,4,0))</f>
        <v>Mannschaft 3</v>
      </c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7" t="str">
        <f>IF(AND(M51&amp;$AH$41=VLOOKUP(M51&amp;$AH$41,VR!$D$23:$H$46,1,0),VLOOKUP(M51&amp;$AH$41,VR!$D$23:$H$46,4,0)&lt;&gt;""),VLOOKUP(M51&amp;$AH$41,VR!$D$23:$H$46,4,0),VLOOKUP(M51&amp;$AH$41,VR!$D$23:$H$46,5,0))</f>
        <v/>
      </c>
      <c r="AI51" s="227"/>
      <c r="AJ51" s="231"/>
      <c r="AK51" s="228" t="str">
        <f>IF(AND(M51&amp;$AK$41=VLOOKUP(M51&amp;$AK$41,VR!$D$23:$H$46,1,0),VLOOKUP(M51&amp;$AK$41,VR!$D$23:$H$46,4,0)&lt;&gt;""),VLOOKUP(M51&amp;$AK$41,VR!$D$23:$H$46,4,0),VLOOKUP(M51&amp;$AK$41,VR!$D$23:$H$46,5,0))</f>
        <v/>
      </c>
      <c r="AL51" s="228"/>
      <c r="AM51" s="228"/>
      <c r="AN51" s="228"/>
      <c r="AO51" s="228"/>
      <c r="AP51" s="228"/>
      <c r="AQ51" s="226" t="str">
        <f>IF(AND(M51&amp;$AQ$41=VLOOKUP(M51&amp;$AQ$41,VR!$D$23:$H$46,1,0),VLOOKUP(M51&amp;$AQ$41,VR!$D$23:$H$46,4,0)&lt;&gt;""),VLOOKUP(M51&amp;$AQ$41,VR!$D$23:$H$46,4,0),VLOOKUP(M51&amp;$AQ$41,VR!$D$23:$H$46,5,0))</f>
        <v/>
      </c>
      <c r="AR51" s="227"/>
      <c r="AS51" s="227"/>
      <c r="AT51" s="227" t="str">
        <f>IF(VR!$L$9=0,"",VLOOKUP(VR!B7,VR!$C$5:$O$8,10,0))</f>
        <v/>
      </c>
      <c r="AU51" s="227"/>
      <c r="AV51" s="231"/>
      <c r="AW51" s="228" t="str">
        <f>IF(VR!$L$9=0,"",VLOOKUP(VR!B7,VR!$C$5:$O$8,11,0))</f>
        <v/>
      </c>
      <c r="AX51" s="228"/>
      <c r="AY51" s="228"/>
      <c r="AZ51" s="228" t="str">
        <f>IF(VR!$L$9=0,"",VLOOKUP(VR!B7,VR!$C$5:$O$8,12,0))</f>
        <v/>
      </c>
      <c r="BA51" s="228"/>
      <c r="BB51" s="228"/>
      <c r="BC51" s="228" t="str">
        <f>IF(VR!$L$9=0,"",VLOOKUP(VR!B7,VR!$C$5:$O$8,13,0))</f>
        <v/>
      </c>
      <c r="BD51" s="228"/>
      <c r="BE51" s="228"/>
      <c r="BF51" s="255" t="str">
        <f>IF(VR!$L$9=0,"",VLOOKUP(VR!B7,VR!$C$5:$O$8,5,0))</f>
        <v/>
      </c>
      <c r="BG51" s="255"/>
      <c r="BH51" s="142" t="str">
        <f>IF(VR!$L$9=0,"",":")</f>
        <v/>
      </c>
      <c r="BI51" s="257" t="str">
        <f>IF(VR!$L$9=0,"",VLOOKUP(VR!B7,VR!$C$5:$O$8,6,0))</f>
        <v/>
      </c>
      <c r="BJ51" s="228"/>
      <c r="BK51" s="260" t="str">
        <f>IF(VR!$L$9=0,"",BF51-BI51)</f>
        <v/>
      </c>
      <c r="BL51" s="260"/>
      <c r="BM51" s="261"/>
      <c r="BN51" s="228" t="str">
        <f>IF(VR!$L$9=0,"",VLOOKUP(VR!B7,VR!$C$5:$O$8,7,0))</f>
        <v/>
      </c>
      <c r="BO51" s="228"/>
      <c r="BP51" s="226"/>
      <c r="BQ51" s="75"/>
      <c r="BR51" s="75"/>
      <c r="BS51" s="75"/>
      <c r="BT51" s="76"/>
      <c r="BU51" s="75"/>
      <c r="BV51" s="75"/>
      <c r="BW51" s="74"/>
      <c r="BX51" s="74"/>
      <c r="BY51" s="74"/>
      <c r="BZ51" s="74"/>
      <c r="CA51" s="74"/>
      <c r="CB51" s="74"/>
      <c r="CC51" s="74"/>
    </row>
    <row r="52" spans="1:94" s="22" customFormat="1" ht="18" customHeight="1" thickBot="1">
      <c r="A52" s="74"/>
      <c r="C52" s="211"/>
      <c r="D52" s="211"/>
      <c r="E52" s="211"/>
      <c r="F52" s="211"/>
      <c r="G52" s="211"/>
      <c r="H52" s="211"/>
      <c r="I52" s="211"/>
      <c r="K52" s="214" t="str">
        <f>IF(VR!$L$9=0,"",IF(VLOOKUP(VR!B8,VR!$C$5:$E$8,3,0)=MAX(K$49:K51),"",VR!B8))</f>
        <v/>
      </c>
      <c r="L52" s="215"/>
      <c r="M52" s="224" t="str">
        <f>IF(VR!$L$9=0,D22,VLOOKUP(VR!B8,VR!$C$5:$O$8,4,0))</f>
        <v>Mannschaft 4</v>
      </c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32" t="str">
        <f>IF(AND(M52&amp;$AH$41=VLOOKUP(M52&amp;$AH$41,VR!$D$23:$H$46,1,0),VLOOKUP(M52&amp;$AH$41,VR!$D$23:$H$46,4,0)&lt;&gt;""),VLOOKUP(M52&amp;$AH$41,VR!$D$23:$H$46,4,0),VLOOKUP(M52&amp;$AH$41,VR!$D$23:$H$46,5,0))</f>
        <v/>
      </c>
      <c r="AI52" s="232"/>
      <c r="AJ52" s="233"/>
      <c r="AK52" s="204" t="str">
        <f>IF(AND(M52&amp;$AK$41=VLOOKUP(M52&amp;$AK$41,VR!$D$23:$H$46,1,0),VLOOKUP(M52&amp;$AK$41,VR!$D$23:$H$46,4,0)&lt;&gt;""),VLOOKUP(M52&amp;$AK$41,VR!$D$23:$H$46,4,0),VLOOKUP(M52&amp;$AK$41,VR!$D$23:$H$46,5,0))</f>
        <v/>
      </c>
      <c r="AL52" s="204"/>
      <c r="AM52" s="204"/>
      <c r="AN52" s="204" t="str">
        <f>IF(AND(M52&amp;$AN$41=VLOOKUP(M52&amp;$AN$41,VR!$D$23:$H$46,1,0),VLOOKUP(M52&amp;$AN$41,VR!$D$23:$H$46,4,0)&lt;&gt;""),VLOOKUP(M52&amp;$AN$41,VR!$D$23:$H$46,4,0),VLOOKUP(M52&amp;$AN$41,VR!$D$23:$H$46,5,0))</f>
        <v/>
      </c>
      <c r="AO52" s="204"/>
      <c r="AP52" s="204"/>
      <c r="AQ52" s="278"/>
      <c r="AR52" s="232"/>
      <c r="AS52" s="232"/>
      <c r="AT52" s="232" t="str">
        <f>IF(VR!$L$9=0,"",VLOOKUP(VR!B8,VR!$C$5:$O$8,10,0))</f>
        <v/>
      </c>
      <c r="AU52" s="232"/>
      <c r="AV52" s="233"/>
      <c r="AW52" s="204" t="str">
        <f>IF(VR!$L$9=0,"",VLOOKUP(VR!B8,VR!$C$5:$O$8,11,0))</f>
        <v/>
      </c>
      <c r="AX52" s="204"/>
      <c r="AY52" s="204"/>
      <c r="AZ52" s="204" t="str">
        <f>IF(VR!$L$9=0,"",VLOOKUP(VR!B8,VR!$C$5:$O$8,12,0))</f>
        <v/>
      </c>
      <c r="BA52" s="204"/>
      <c r="BB52" s="204"/>
      <c r="BC52" s="204" t="str">
        <f>IF(VR!$L$9=0,"",VLOOKUP(VR!B8,VR!$C$5:$O$8,13,0))</f>
        <v/>
      </c>
      <c r="BD52" s="204"/>
      <c r="BE52" s="204"/>
      <c r="BF52" s="248" t="str">
        <f>IF(VR!$L$9=0,"",VLOOKUP(VR!B8,VR!$C$5:$O$8,5,0))</f>
        <v/>
      </c>
      <c r="BG52" s="248"/>
      <c r="BH52" s="141" t="str">
        <f>IF(VR!$L$9=0,"",":")</f>
        <v/>
      </c>
      <c r="BI52" s="267" t="str">
        <f>IF(VR!$L$9=0,"",VLOOKUP(VR!B8,VR!$C$5:$O$8,6,0))</f>
        <v/>
      </c>
      <c r="BJ52" s="204"/>
      <c r="BK52" s="280" t="str">
        <f>IF(VR!$L$9=0,"",BF52-BI52)</f>
        <v/>
      </c>
      <c r="BL52" s="280"/>
      <c r="BM52" s="281"/>
      <c r="BN52" s="204" t="str">
        <f>IF(VR!$L$9=0,"",VLOOKUP(VR!B8,VR!$C$5:$O$8,7,0))</f>
        <v/>
      </c>
      <c r="BO52" s="204"/>
      <c r="BP52" s="278"/>
      <c r="BQ52" s="75"/>
      <c r="BR52" s="75"/>
      <c r="BS52" s="75"/>
      <c r="BT52" s="76"/>
      <c r="BU52" s="75"/>
      <c r="BV52" s="75"/>
      <c r="BW52" s="74"/>
      <c r="BX52" s="74"/>
      <c r="BY52" s="74"/>
      <c r="BZ52" s="74"/>
      <c r="CA52" s="74"/>
      <c r="CB52" s="74"/>
      <c r="CC52" s="74"/>
    </row>
    <row r="53" spans="1:94" s="22" customFormat="1" ht="18" customHeight="1" thickBot="1">
      <c r="A53" s="74"/>
      <c r="C53" s="94"/>
      <c r="D53" s="94"/>
      <c r="E53" s="94"/>
      <c r="F53" s="94"/>
      <c r="G53" s="94"/>
      <c r="H53" s="94"/>
      <c r="I53" s="94"/>
      <c r="K53" s="117"/>
      <c r="L53" s="117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20"/>
      <c r="BL53" s="120"/>
      <c r="BM53" s="120"/>
      <c r="BN53" s="119"/>
      <c r="BO53" s="119"/>
      <c r="BP53" s="119"/>
      <c r="BQ53" s="75"/>
      <c r="BR53" s="75"/>
      <c r="BS53" s="75"/>
      <c r="BT53" s="76"/>
      <c r="BU53" s="75"/>
      <c r="BV53" s="75"/>
      <c r="BW53" s="74"/>
      <c r="BX53" s="74"/>
      <c r="BY53" s="74"/>
      <c r="BZ53" s="74"/>
      <c r="CA53" s="74"/>
      <c r="CB53" s="74"/>
      <c r="CC53" s="74"/>
    </row>
    <row r="54" spans="1:94" s="22" customFormat="1" ht="18" customHeight="1">
      <c r="A54" s="74"/>
      <c r="C54" s="94"/>
      <c r="D54" s="94"/>
      <c r="E54" s="94"/>
      <c r="F54" s="94"/>
      <c r="G54" s="94"/>
      <c r="H54" s="94"/>
      <c r="I54" s="94"/>
      <c r="K54" s="117"/>
      <c r="L54" s="117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241" t="str">
        <f>M62</f>
        <v>Mannschaft 5</v>
      </c>
      <c r="AI54" s="242"/>
      <c r="AJ54" s="242"/>
      <c r="AK54" s="242" t="str">
        <f>M63</f>
        <v>Mannschaft 6</v>
      </c>
      <c r="AL54" s="242"/>
      <c r="AM54" s="242"/>
      <c r="AN54" s="242" t="str">
        <f>M64</f>
        <v>Mannschaft 7</v>
      </c>
      <c r="AO54" s="242"/>
      <c r="AP54" s="242"/>
      <c r="AQ54" s="242" t="str">
        <f>M65</f>
        <v>Mannschaft 8</v>
      </c>
      <c r="AR54" s="242"/>
      <c r="AS54" s="275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20"/>
      <c r="BL54" s="120"/>
      <c r="BM54" s="120"/>
      <c r="BN54" s="119"/>
      <c r="BO54" s="119"/>
      <c r="BP54" s="119"/>
      <c r="BQ54" s="75"/>
      <c r="BR54" s="75"/>
      <c r="BS54" s="75"/>
      <c r="BT54" s="76"/>
      <c r="BU54" s="75"/>
      <c r="BV54" s="75"/>
      <c r="BW54" s="74"/>
      <c r="BX54" s="74"/>
      <c r="BY54" s="74"/>
      <c r="BZ54" s="74"/>
      <c r="CA54" s="74"/>
      <c r="CB54" s="74"/>
      <c r="CC54" s="74"/>
    </row>
    <row r="55" spans="1:94" s="22" customFormat="1" ht="18" customHeight="1">
      <c r="A55" s="74"/>
      <c r="C55" s="94"/>
      <c r="D55" s="94"/>
      <c r="E55" s="94"/>
      <c r="F55" s="94"/>
      <c r="G55" s="94"/>
      <c r="H55" s="94"/>
      <c r="I55" s="94"/>
      <c r="K55" s="117"/>
      <c r="L55" s="117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243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76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20"/>
      <c r="BL55" s="120"/>
      <c r="BM55" s="120"/>
      <c r="BN55" s="119"/>
      <c r="BO55" s="119"/>
      <c r="BP55" s="119"/>
      <c r="BQ55" s="75"/>
      <c r="BR55" s="75"/>
      <c r="BS55" s="75"/>
      <c r="BT55" s="76"/>
      <c r="BU55" s="75"/>
      <c r="BV55" s="75"/>
      <c r="BW55" s="74"/>
      <c r="BX55" s="74"/>
      <c r="BY55" s="74"/>
      <c r="BZ55" s="74"/>
      <c r="CA55" s="74"/>
      <c r="CB55" s="74"/>
      <c r="CC55" s="74"/>
      <c r="CH55" s="74"/>
      <c r="CI55" s="74"/>
      <c r="CJ55" s="74"/>
      <c r="CK55" s="74"/>
      <c r="CL55" s="74"/>
      <c r="CM55" s="74"/>
      <c r="CN55" s="74"/>
      <c r="CO55" s="74"/>
      <c r="CP55" s="74"/>
    </row>
    <row r="56" spans="1:94" s="22" customFormat="1" ht="18" customHeight="1">
      <c r="C56" s="94"/>
      <c r="D56" s="94"/>
      <c r="E56" s="94"/>
      <c r="F56" s="94"/>
      <c r="G56" s="94"/>
      <c r="H56" s="94"/>
      <c r="I56" s="94"/>
      <c r="K56" s="117"/>
      <c r="L56" s="117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243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76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20"/>
      <c r="BL56" s="120"/>
      <c r="BM56" s="120"/>
      <c r="BN56" s="119"/>
      <c r="BO56" s="119"/>
      <c r="BP56" s="119"/>
      <c r="BQ56" s="75"/>
      <c r="BR56" s="75"/>
      <c r="BS56" s="75"/>
      <c r="BT56" s="76"/>
      <c r="BU56" s="75"/>
      <c r="BV56" s="75"/>
      <c r="BW56" s="74"/>
      <c r="BX56" s="74"/>
      <c r="BY56" s="74"/>
      <c r="BZ56" s="74"/>
      <c r="CA56" s="74"/>
      <c r="CB56" s="74"/>
      <c r="CC56" s="74"/>
      <c r="CH56" s="74"/>
      <c r="CI56" s="74"/>
      <c r="CJ56" s="74"/>
      <c r="CK56" s="74"/>
      <c r="CL56" s="74"/>
      <c r="CM56" s="74"/>
      <c r="CN56" s="74"/>
      <c r="CO56" s="74"/>
      <c r="CP56" s="74"/>
    </row>
    <row r="57" spans="1:94" s="22" customFormat="1" ht="18" customHeight="1">
      <c r="C57" s="94"/>
      <c r="D57" s="94"/>
      <c r="E57" s="94"/>
      <c r="F57" s="94"/>
      <c r="G57" s="94"/>
      <c r="H57" s="94"/>
      <c r="I57" s="94"/>
      <c r="K57" s="117"/>
      <c r="L57" s="117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243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76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20"/>
      <c r="BL57" s="120"/>
      <c r="BM57" s="120"/>
      <c r="BN57" s="119"/>
      <c r="BO57" s="119"/>
      <c r="BP57" s="119"/>
      <c r="BQ57" s="75"/>
      <c r="BR57" s="75"/>
      <c r="BS57" s="75"/>
      <c r="BT57" s="76"/>
      <c r="BU57" s="75"/>
      <c r="BV57" s="75"/>
      <c r="BW57" s="74"/>
      <c r="BX57" s="74"/>
      <c r="BY57" s="74"/>
      <c r="BZ57" s="74"/>
      <c r="CA57" s="74"/>
      <c r="CB57" s="74"/>
      <c r="CC57" s="74"/>
    </row>
    <row r="58" spans="1:94" s="22" customFormat="1" ht="18" customHeight="1">
      <c r="C58" s="94"/>
      <c r="D58" s="94"/>
      <c r="E58" s="94"/>
      <c r="F58" s="94"/>
      <c r="G58" s="94"/>
      <c r="H58" s="94"/>
      <c r="I58" s="94"/>
      <c r="K58" s="117"/>
      <c r="L58" s="117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243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76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20"/>
      <c r="BL58" s="120"/>
      <c r="BM58" s="120"/>
      <c r="BN58" s="119"/>
      <c r="BO58" s="119"/>
      <c r="BP58" s="119"/>
      <c r="BQ58" s="75"/>
      <c r="BR58" s="75"/>
      <c r="BS58" s="75"/>
      <c r="BT58" s="76"/>
      <c r="BU58" s="75"/>
      <c r="BV58" s="75"/>
      <c r="BW58" s="74"/>
      <c r="BX58" s="74"/>
      <c r="BY58" s="74"/>
      <c r="BZ58" s="74"/>
      <c r="CA58" s="74"/>
      <c r="CB58" s="74"/>
      <c r="CC58" s="74"/>
    </row>
    <row r="59" spans="1:94" s="22" customFormat="1" ht="18" customHeight="1">
      <c r="C59" s="94"/>
      <c r="D59" s="94"/>
      <c r="E59" s="94"/>
      <c r="F59" s="94"/>
      <c r="G59" s="94"/>
      <c r="H59" s="94"/>
      <c r="I59" s="94"/>
      <c r="K59" s="117"/>
      <c r="L59" s="117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243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76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20"/>
      <c r="BL59" s="120"/>
      <c r="BM59" s="120"/>
      <c r="BN59" s="119"/>
      <c r="BO59" s="119"/>
      <c r="BP59" s="119"/>
      <c r="BQ59" s="75"/>
      <c r="BR59" s="75"/>
      <c r="BS59" s="75"/>
      <c r="BT59" s="76"/>
      <c r="BU59" s="75"/>
      <c r="BV59" s="75"/>
      <c r="BW59" s="74"/>
      <c r="BX59" s="74"/>
      <c r="BY59" s="74"/>
      <c r="BZ59" s="74"/>
      <c r="CA59" s="74"/>
      <c r="CB59" s="74"/>
      <c r="CC59" s="74"/>
    </row>
    <row r="60" spans="1:94" s="22" customFormat="1" ht="18" customHeight="1" thickBot="1">
      <c r="A60" s="25"/>
      <c r="B60" s="18"/>
      <c r="C60" s="238" t="s">
        <v>26</v>
      </c>
      <c r="D60" s="239"/>
      <c r="E60" s="239"/>
      <c r="F60" s="239"/>
      <c r="G60" s="239"/>
      <c r="H60" s="239"/>
      <c r="I60" s="24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243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76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75"/>
      <c r="BR60" s="75"/>
      <c r="BS60" s="75"/>
      <c r="BT60" s="76"/>
      <c r="BU60" s="75"/>
      <c r="BV60" s="75"/>
      <c r="BW60" s="74"/>
      <c r="BX60" s="74"/>
      <c r="BY60" s="74"/>
      <c r="BZ60" s="74"/>
      <c r="CA60" s="74"/>
      <c r="CB60" s="74"/>
      <c r="CC60" s="74"/>
    </row>
    <row r="61" spans="1:94" s="22" customFormat="1" ht="18" customHeight="1" thickBot="1">
      <c r="C61" s="216" t="s">
        <v>27</v>
      </c>
      <c r="D61" s="217"/>
      <c r="E61" s="217"/>
      <c r="F61" s="218"/>
      <c r="G61" s="216" t="s">
        <v>28</v>
      </c>
      <c r="H61" s="217"/>
      <c r="I61" s="218"/>
      <c r="K61" s="219" t="str">
        <f>IF(VR!L18=0,AC18,IF(VR!B18&lt;&gt;VR!L18,"es liegen nicht alle Ergebnisse vor",AC18))</f>
        <v>Gruppe B</v>
      </c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1"/>
      <c r="AH61" s="245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77"/>
      <c r="AT61" s="282" t="s">
        <v>29</v>
      </c>
      <c r="AU61" s="268"/>
      <c r="AV61" s="268"/>
      <c r="AW61" s="268" t="s">
        <v>30</v>
      </c>
      <c r="AX61" s="268"/>
      <c r="AY61" s="268"/>
      <c r="AZ61" s="268" t="s">
        <v>31</v>
      </c>
      <c r="BA61" s="268"/>
      <c r="BB61" s="268"/>
      <c r="BC61" s="268" t="s">
        <v>32</v>
      </c>
      <c r="BD61" s="268"/>
      <c r="BE61" s="268"/>
      <c r="BF61" s="268" t="s">
        <v>33</v>
      </c>
      <c r="BG61" s="268"/>
      <c r="BH61" s="268"/>
      <c r="BI61" s="268"/>
      <c r="BJ61" s="268"/>
      <c r="BK61" s="268" t="s">
        <v>34</v>
      </c>
      <c r="BL61" s="268"/>
      <c r="BM61" s="283"/>
      <c r="BN61" s="268" t="s">
        <v>35</v>
      </c>
      <c r="BO61" s="268"/>
      <c r="BP61" s="279"/>
      <c r="BQ61" s="75"/>
      <c r="BR61" s="75"/>
      <c r="BS61" s="75"/>
      <c r="BT61" s="76"/>
      <c r="BU61" s="75"/>
      <c r="BV61" s="75"/>
      <c r="BW61" s="74"/>
      <c r="BX61" s="74"/>
      <c r="BY61" s="74"/>
      <c r="BZ61" s="74"/>
      <c r="CA61" s="74"/>
      <c r="CB61" s="74"/>
      <c r="CC61" s="74"/>
    </row>
    <row r="62" spans="1:94" s="22" customFormat="1" ht="18" customHeight="1">
      <c r="B62" s="162"/>
      <c r="C62" s="211"/>
      <c r="D62" s="211"/>
      <c r="E62" s="211"/>
      <c r="F62" s="211"/>
      <c r="G62" s="211"/>
      <c r="H62" s="211"/>
      <c r="I62" s="211"/>
      <c r="K62" s="234" t="str">
        <f>IF(VR!$L$18=0,"",1)</f>
        <v/>
      </c>
      <c r="L62" s="235"/>
      <c r="M62" s="236" t="str">
        <f>IF(VR!$L$18=0,AC19,VLOOKUP(VR!B14,VR!$C$14:$O$17,4,0))</f>
        <v>Mannschaft 5</v>
      </c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29"/>
      <c r="AI62" s="229"/>
      <c r="AJ62" s="230"/>
      <c r="AK62" s="205" t="str">
        <f>IF(AND(M62&amp;$AK$54=VLOOKUP(M62&amp;$AK$54,VR!$D$23:$H$46,1,0),VLOOKUP(M62&amp;$AK$54,VR!$D$23:$H$46,4,0)&lt;&gt;""),VLOOKUP(M62&amp;$AK$54,VR!$D$23:$H$46,4,0),VLOOKUP(M62&amp;$AK$54,VR!$D$23:$H$46,5,0))</f>
        <v/>
      </c>
      <c r="AL62" s="205"/>
      <c r="AM62" s="205"/>
      <c r="AN62" s="205" t="str">
        <f>IF(AND(M62&amp;$AN$54=VLOOKUP(M62&amp;$AN$54,VR!$D$23:$H$46,1,0),VLOOKUP(M62&amp;$AN$54,VR!$D$23:$H$46,4,0)&lt;&gt;""),VLOOKUP(M62&amp;$AN$54,VR!$D$23:$H$46,4,0),VLOOKUP(M62&amp;$AN$54,VR!$D$23:$H$46,5,0))</f>
        <v/>
      </c>
      <c r="AO62" s="205"/>
      <c r="AP62" s="205"/>
      <c r="AQ62" s="273" t="str">
        <f>IF(AND(M62&amp;$AQ$54=VLOOKUP(M62&amp;$AQ$54,VR!$D$23:$H$46,1,0),VLOOKUP(M62&amp;$AQ$54,VR!$D$23:$H$46,4,0)&lt;&gt;""),VLOOKUP(M62&amp;$AQ$54,VR!$D$23:$H$46,4,0),VLOOKUP(M62&amp;$AQ$54,VR!$D$23:$H$46,5,0))</f>
        <v/>
      </c>
      <c r="AR62" s="229"/>
      <c r="AS62" s="229"/>
      <c r="AT62" s="229" t="str">
        <f>IF(VR!$L$18=0,"",VLOOKUP(VR!B14,VR!$C$14:$O$17,10,0))</f>
        <v/>
      </c>
      <c r="AU62" s="229"/>
      <c r="AV62" s="230"/>
      <c r="AW62" s="265" t="str">
        <f>IF(VR!$L$18=0,"",VLOOKUP(VR!B14,VR!$C$14:$O$17,11,0))</f>
        <v/>
      </c>
      <c r="AX62" s="253"/>
      <c r="AY62" s="252"/>
      <c r="AZ62" s="265" t="str">
        <f>IF(VR!$L$18=0,"",VLOOKUP(VR!B14,VR!$C$14:$O$17,12,0))</f>
        <v/>
      </c>
      <c r="BA62" s="253"/>
      <c r="BB62" s="252"/>
      <c r="BC62" s="265" t="str">
        <f>IF(VR!$L$18=0,"",VLOOKUP(VR!B14,VR!$C$14:$O$17,13,0))</f>
        <v/>
      </c>
      <c r="BD62" s="253"/>
      <c r="BE62" s="252"/>
      <c r="BF62" s="253" t="str">
        <f>IF(VR!$L$18=0,"",VLOOKUP(VR!B14,VR!$C$14:$O$17,5,0))</f>
        <v/>
      </c>
      <c r="BG62" s="253"/>
      <c r="BH62" s="143" t="str">
        <f>IF(VR!$L$18=0,"",":")</f>
        <v/>
      </c>
      <c r="BI62" s="252" t="str">
        <f>IF(VR!$L$18=0,"",VLOOKUP(VR!B14,VR!$C$14:$O$17,6,0))</f>
        <v/>
      </c>
      <c r="BJ62" s="205"/>
      <c r="BK62" s="250" t="str">
        <f>IF(VR!$L$18=0,"",BF62-BI62)</f>
        <v/>
      </c>
      <c r="BL62" s="250"/>
      <c r="BM62" s="251"/>
      <c r="BN62" s="265" t="str">
        <f>IF(VR!$L$18=0,"",VLOOKUP(VR!B14,VR!$C$14:$O$17,7,0))</f>
        <v/>
      </c>
      <c r="BO62" s="253"/>
      <c r="BP62" s="266"/>
      <c r="BQ62" s="75"/>
      <c r="BR62" s="75"/>
      <c r="BS62" s="75"/>
      <c r="BT62" s="76"/>
      <c r="BU62" s="75"/>
      <c r="BV62" s="75"/>
      <c r="BW62" s="74"/>
      <c r="BX62" s="74"/>
      <c r="BY62" s="74"/>
      <c r="BZ62" s="74"/>
      <c r="CA62" s="74"/>
      <c r="CB62" s="74"/>
      <c r="CC62" s="74"/>
    </row>
    <row r="63" spans="1:94" s="22" customFormat="1" ht="18" customHeight="1">
      <c r="C63" s="211"/>
      <c r="D63" s="211"/>
      <c r="E63" s="211"/>
      <c r="F63" s="211"/>
      <c r="G63" s="211"/>
      <c r="H63" s="211"/>
      <c r="I63" s="211"/>
      <c r="J63" s="18"/>
      <c r="K63" s="212" t="str">
        <f>IF(VR!$L$18=0,"",IF(VLOOKUP(VR!B15,VR!$C$14:$E$17,3,0)=MAX(K$62:K62),"",VR!B15))</f>
        <v/>
      </c>
      <c r="L63" s="213"/>
      <c r="M63" s="222" t="str">
        <f>IF(VR!$L$18=0,AC20,VLOOKUP(VR!B15,VR!$C$14:$O$17,4,0))</f>
        <v>Mannschaft 6</v>
      </c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7" t="str">
        <f>IF(AND(M63&amp;$AH$54=VLOOKUP(M63&amp;$AH$54,VR!$D$23:$H$46,1,0),VLOOKUP(M63&amp;$AH$54,VR!$D$23:$H$46,4,0)&lt;&gt;""),VLOOKUP(M63&amp;$AH$54,VR!$D$23:$H$46,4,0),VLOOKUP(M63&amp;$AH$54,VR!$D$23:$H$46,5,0))</f>
        <v/>
      </c>
      <c r="AI63" s="227"/>
      <c r="AJ63" s="231"/>
      <c r="AK63" s="228"/>
      <c r="AL63" s="228"/>
      <c r="AM63" s="228"/>
      <c r="AN63" s="228" t="str">
        <f>IF(AND(M63&amp;$AN$54=VLOOKUP(M63&amp;$AN$54,VR!$D$23:$H$46,1,0),VLOOKUP(M63&amp;$AN$54,VR!$D$23:$H$46,4,0)&lt;&gt;""),VLOOKUP(M63&amp;$AN$54,VR!$D$23:$H$46,4,0),VLOOKUP(M63&amp;$AN$54,VR!$D$23:$H$46,5,0))</f>
        <v/>
      </c>
      <c r="AO63" s="228"/>
      <c r="AP63" s="228"/>
      <c r="AQ63" s="226" t="str">
        <f>IF(AND(M63&amp;$AQ$54=VLOOKUP(M63&amp;$AQ$54,VR!$D$23:$H$46,1,0),VLOOKUP(M63&amp;$AQ$54,VR!$D$23:$H$46,4,0)&lt;&gt;""),VLOOKUP(M63&amp;$AQ$54,VR!$D$23:$H$46,4,0),VLOOKUP(M63&amp;$AQ$54,VR!$D$23:$H$46,5,0))</f>
        <v/>
      </c>
      <c r="AR63" s="227"/>
      <c r="AS63" s="227"/>
      <c r="AT63" s="227" t="str">
        <f>IF(VR!$L$18=0,"",VLOOKUP(VR!B15,VR!$C$14:$O$17,10,0))</f>
        <v/>
      </c>
      <c r="AU63" s="227"/>
      <c r="AV63" s="231"/>
      <c r="AW63" s="254" t="str">
        <f>IF(VR!$L$18=0,"",VLOOKUP(VR!B15,VR!$C$14:$O$17,11,0))</f>
        <v/>
      </c>
      <c r="AX63" s="255"/>
      <c r="AY63" s="257"/>
      <c r="AZ63" s="254" t="str">
        <f>IF(VR!$L$18=0,"",VLOOKUP(VR!B15,VR!$C$14:$O$17,12,0))</f>
        <v/>
      </c>
      <c r="BA63" s="255"/>
      <c r="BB63" s="257"/>
      <c r="BC63" s="254" t="str">
        <f>IF(VR!$L$18=0,"",VLOOKUP(VR!B15,VR!$C$14:$O$17,13,0))</f>
        <v/>
      </c>
      <c r="BD63" s="255"/>
      <c r="BE63" s="257"/>
      <c r="BF63" s="255" t="str">
        <f>IF(VR!$L$18=0,"",VLOOKUP(VR!B15,VR!$C$14:$O$17,5,0))</f>
        <v/>
      </c>
      <c r="BG63" s="255"/>
      <c r="BH63" s="142" t="str">
        <f>IF(VR!$L$18=0,"",":")</f>
        <v/>
      </c>
      <c r="BI63" s="257" t="str">
        <f>IF(VR!$L$18=0,"",VLOOKUP(VR!B15,VR!$C$14:$O$17,6,0))</f>
        <v/>
      </c>
      <c r="BJ63" s="228"/>
      <c r="BK63" s="260" t="str">
        <f>IF(VR!$L$18=0,"",BF63-BI63)</f>
        <v/>
      </c>
      <c r="BL63" s="260"/>
      <c r="BM63" s="261"/>
      <c r="BN63" s="254" t="str">
        <f>IF(VR!$L$18=0,"",VLOOKUP(VR!B15,VR!$C$14:$O$17,7,0))</f>
        <v/>
      </c>
      <c r="BO63" s="255"/>
      <c r="BP63" s="256"/>
      <c r="BQ63" s="75"/>
      <c r="BR63" s="75"/>
      <c r="BS63" s="75"/>
      <c r="BT63" s="76"/>
      <c r="BU63" s="75"/>
      <c r="BV63" s="75"/>
      <c r="BW63" s="74"/>
      <c r="BX63" s="74"/>
      <c r="BY63" s="74"/>
      <c r="BZ63" s="74"/>
      <c r="CA63" s="74"/>
      <c r="CB63" s="74"/>
      <c r="CC63" s="74"/>
      <c r="CH63" s="74"/>
      <c r="CI63" s="74"/>
      <c r="CJ63" s="74"/>
      <c r="CK63" s="74"/>
      <c r="CL63" s="74"/>
      <c r="CM63" s="74"/>
      <c r="CN63" s="74"/>
      <c r="CO63" s="74"/>
      <c r="CP63" s="74"/>
    </row>
    <row r="64" spans="1:94" s="22" customFormat="1" ht="18" customHeight="1">
      <c r="C64" s="211"/>
      <c r="D64" s="211"/>
      <c r="E64" s="211"/>
      <c r="F64" s="211"/>
      <c r="G64" s="211"/>
      <c r="H64" s="211"/>
      <c r="I64" s="211"/>
      <c r="K64" s="212" t="str">
        <f>IF(VR!$L$18=0,"",IF(VLOOKUP(VR!B16,VR!$C$14:$E$17,3,0)=MAX(K$62:K63),"",VR!B16))</f>
        <v/>
      </c>
      <c r="L64" s="213"/>
      <c r="M64" s="222" t="str">
        <f>IF(VR!$L$18=0,AC21,VLOOKUP(VR!B16,VR!$C$14:$O$17,4,0))</f>
        <v>Mannschaft 7</v>
      </c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7" t="str">
        <f>IF(AND(M64&amp;$AH$54=VLOOKUP(M64&amp;$AH$54,VR!$D$23:$H$46,1,0),VLOOKUP(M64&amp;$AH$54,VR!$D$23:$H$46,4,0)&lt;&gt;""),VLOOKUP(M64&amp;$AH$54,VR!$D$23:$H$46,4,0),VLOOKUP(M64&amp;$AH$54,VR!$D$23:$H$46,5,0))</f>
        <v/>
      </c>
      <c r="AI64" s="227"/>
      <c r="AJ64" s="231"/>
      <c r="AK64" s="228" t="str">
        <f>IF(AND(M64&amp;$AK$54=VLOOKUP(M64&amp;$AK$54,VR!$D$23:$H$46,1,0),VLOOKUP(M64&amp;$AK$54,VR!$D$23:$H$46,4,0)&lt;&gt;""),VLOOKUP(M64&amp;$AK$54,VR!$D$23:$H$46,4,0),VLOOKUP(M64&amp;$AK$54,VR!$D$23:$H$46,5,0))</f>
        <v/>
      </c>
      <c r="AL64" s="228"/>
      <c r="AM64" s="228"/>
      <c r="AN64" s="228"/>
      <c r="AO64" s="228"/>
      <c r="AP64" s="228"/>
      <c r="AQ64" s="226" t="str">
        <f>IF(AND(M64&amp;$AQ$54=VLOOKUP(M64&amp;$AQ$54,VR!$D$23:$H$46,1,0),VLOOKUP(M64&amp;$AQ$54,VR!$D$23:$H$46,4,0)&lt;&gt;""),VLOOKUP(M64&amp;$AQ$54,VR!$D$23:$H$46,4,0),VLOOKUP(M64&amp;$AQ$54,VR!$D$23:$H$46,5,0))</f>
        <v/>
      </c>
      <c r="AR64" s="227"/>
      <c r="AS64" s="227"/>
      <c r="AT64" s="227" t="str">
        <f>IF(VR!$L$18=0,"",VLOOKUP(VR!B16,VR!$C$14:$O$17,10,0))</f>
        <v/>
      </c>
      <c r="AU64" s="227"/>
      <c r="AV64" s="231"/>
      <c r="AW64" s="254" t="str">
        <f>IF(VR!$L$18=0,"",VLOOKUP(VR!B16,VR!$C$14:$O$17,11,0))</f>
        <v/>
      </c>
      <c r="AX64" s="255"/>
      <c r="AY64" s="257"/>
      <c r="AZ64" s="254" t="str">
        <f>IF(VR!$L$18=0,"",VLOOKUP(VR!B16,VR!$C$14:$O$17,12,0))</f>
        <v/>
      </c>
      <c r="BA64" s="255"/>
      <c r="BB64" s="257"/>
      <c r="BC64" s="254" t="str">
        <f>IF(VR!$L$18=0,"",VLOOKUP(VR!B16,VR!$C$14:$O$17,13,0))</f>
        <v/>
      </c>
      <c r="BD64" s="255"/>
      <c r="BE64" s="257"/>
      <c r="BF64" s="255" t="str">
        <f>IF(VR!$L$18=0,"",VLOOKUP(VR!B16,VR!$C$14:$O$17,5,0))</f>
        <v/>
      </c>
      <c r="BG64" s="255"/>
      <c r="BH64" s="142" t="str">
        <f>IF(VR!$L$18=0,"",":")</f>
        <v/>
      </c>
      <c r="BI64" s="257" t="str">
        <f>IF(VR!$L$18=0,"",VLOOKUP(VR!B16,VR!$C$14:$O$17,6,0))</f>
        <v/>
      </c>
      <c r="BJ64" s="228"/>
      <c r="BK64" s="260" t="str">
        <f>IF(VR!$L$18=0,"",BF64-BI64)</f>
        <v/>
      </c>
      <c r="BL64" s="260"/>
      <c r="BM64" s="261"/>
      <c r="BN64" s="254" t="str">
        <f>IF(VR!$L$18=0,"",VLOOKUP(VR!B16,VR!$C$14:$O$17,7,0))</f>
        <v/>
      </c>
      <c r="BO64" s="255"/>
      <c r="BP64" s="256"/>
      <c r="BQ64" s="75"/>
      <c r="BR64" s="75"/>
      <c r="BS64" s="75"/>
      <c r="BT64" s="76"/>
      <c r="BU64" s="75"/>
      <c r="BV64" s="75"/>
      <c r="BW64" s="74"/>
      <c r="BX64" s="74"/>
      <c r="BY64" s="74"/>
      <c r="BZ64" s="74"/>
      <c r="CA64" s="74"/>
      <c r="CB64" s="74"/>
      <c r="CC64" s="74"/>
      <c r="CH64" s="74"/>
      <c r="CI64" s="74"/>
      <c r="CJ64" s="74"/>
      <c r="CK64" s="74"/>
      <c r="CL64" s="74"/>
      <c r="CM64" s="74"/>
      <c r="CN64" s="74"/>
      <c r="CO64" s="74"/>
      <c r="CP64" s="74"/>
    </row>
    <row r="65" spans="1:94" s="22" customFormat="1" ht="18" customHeight="1" thickBot="1">
      <c r="C65" s="211"/>
      <c r="D65" s="211"/>
      <c r="E65" s="211"/>
      <c r="F65" s="211"/>
      <c r="G65" s="211"/>
      <c r="H65" s="211"/>
      <c r="I65" s="211"/>
      <c r="K65" s="214" t="str">
        <f>IF(VR!$L$18=0,"",IF(VLOOKUP(VR!B17,VR!$C$14:$E$17,3,0)=MAX(K$62:K64),"",VR!B17))</f>
        <v/>
      </c>
      <c r="L65" s="215"/>
      <c r="M65" s="224" t="str">
        <f>IF(VR!$L$18=0,AC22,VLOOKUP(VR!B17,VR!$C$14:$O$17,4,0))</f>
        <v>Mannschaft 8</v>
      </c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32" t="str">
        <f>IF(AND(M65&amp;$AH$54=VLOOKUP(M65&amp;$AH$54,VR!$D$23:$H$46,1,0),VLOOKUP(M65&amp;$AH$54,VR!$D$23:$H$46,4,0)&lt;&gt;""),VLOOKUP(M65&amp;$AH$54,VR!$D$23:$H$46,4,0),VLOOKUP(M65&amp;$AH$54,VR!$D$23:$H$46,5,0))</f>
        <v/>
      </c>
      <c r="AI65" s="232"/>
      <c r="AJ65" s="233"/>
      <c r="AK65" s="204" t="str">
        <f>IF(AND(M65&amp;$AK$54=VLOOKUP(M65&amp;$AK$54,VR!$D$23:$H$46,1,0),VLOOKUP(M65&amp;$AK$54,VR!$D$23:$H$46,4,0)&lt;&gt;""),VLOOKUP(M65&amp;$AK$54,VR!$D$23:$H$46,4,0),VLOOKUP(M65&amp;$AK$54,VR!$D$23:$H$46,5,0))</f>
        <v/>
      </c>
      <c r="AL65" s="204"/>
      <c r="AM65" s="204"/>
      <c r="AN65" s="204" t="str">
        <f>IF(AND(M65&amp;$AN$54=VLOOKUP(M65&amp;$AN$54,VR!$D$23:$H$46,1,0),VLOOKUP(M65&amp;$AN$54,VR!$D$23:$H$46,4,0)&lt;&gt;""),VLOOKUP(M65&amp;$AN$54,VR!$D$23:$H$46,4,0),VLOOKUP(M65&amp;$AN$54,VR!$D$23:$H$46,5,0))</f>
        <v/>
      </c>
      <c r="AO65" s="204"/>
      <c r="AP65" s="204"/>
      <c r="AQ65" s="278"/>
      <c r="AR65" s="232"/>
      <c r="AS65" s="232"/>
      <c r="AT65" s="232" t="str">
        <f>IF(VR!$L$18=0,"",VLOOKUP(VR!B17,VR!$C$14:$O$17,10,0))</f>
        <v/>
      </c>
      <c r="AU65" s="232"/>
      <c r="AV65" s="233"/>
      <c r="AW65" s="247" t="str">
        <f>IF(VR!$L$18=0,"",VLOOKUP(VR!B17,VR!$C$14:$O$17,11,0))</f>
        <v/>
      </c>
      <c r="AX65" s="248"/>
      <c r="AY65" s="267"/>
      <c r="AZ65" s="247" t="str">
        <f>IF(VR!$L$18=0,"",VLOOKUP(VR!B17,VR!$C$14:$O$17,12,0))</f>
        <v/>
      </c>
      <c r="BA65" s="248"/>
      <c r="BB65" s="267"/>
      <c r="BC65" s="247" t="str">
        <f>IF(VR!$L$18=0,"",VLOOKUP(VR!B17,VR!$C$14:$O$17,13,0))</f>
        <v/>
      </c>
      <c r="BD65" s="248"/>
      <c r="BE65" s="267"/>
      <c r="BF65" s="264" t="str">
        <f>IF(VR!$L$18=0,"",VLOOKUP(VR!B17,VR!$C$14:$O$17,5,0))</f>
        <v/>
      </c>
      <c r="BG65" s="264"/>
      <c r="BH65" s="144" t="str">
        <f>IF(VR!$L$18=0,"",":")</f>
        <v/>
      </c>
      <c r="BI65" s="262" t="str">
        <f>IF(VR!$L$18=0,"",VLOOKUP(VR!B17,VR!$C$14:$O$17,6,0))</f>
        <v/>
      </c>
      <c r="BJ65" s="263"/>
      <c r="BK65" s="258" t="str">
        <f>IF(VR!$L$18=0,"",BF65-BI65)</f>
        <v/>
      </c>
      <c r="BL65" s="258"/>
      <c r="BM65" s="259"/>
      <c r="BN65" s="247" t="str">
        <f>IF(VR!$L$18=0,"",VLOOKUP(VR!B17,VR!$C$14:$O$17,7,0))</f>
        <v/>
      </c>
      <c r="BO65" s="248"/>
      <c r="BP65" s="249"/>
      <c r="BQ65" s="75"/>
      <c r="BR65" s="75"/>
      <c r="BS65" s="75"/>
      <c r="BT65" s="76"/>
      <c r="BU65" s="75"/>
      <c r="BV65" s="75"/>
      <c r="BW65" s="74"/>
      <c r="BX65" s="74"/>
      <c r="BY65" s="74"/>
      <c r="BZ65" s="74"/>
      <c r="CA65" s="74"/>
      <c r="CB65" s="74"/>
      <c r="CC65" s="74"/>
      <c r="CH65" s="74"/>
      <c r="CI65" s="74"/>
      <c r="CJ65" s="93"/>
      <c r="CK65" s="74"/>
      <c r="CL65" s="74"/>
      <c r="CM65" s="74"/>
      <c r="CN65" s="74"/>
      <c r="CO65" s="74"/>
      <c r="CP65" s="74"/>
    </row>
    <row r="66" spans="1:94" s="22" customFormat="1" ht="20.100000000000001" customHeight="1">
      <c r="BI66" s="23"/>
      <c r="BJ66" s="74"/>
      <c r="BK66" s="74"/>
      <c r="BL66" s="74"/>
      <c r="BM66" s="74"/>
      <c r="BN66" s="74"/>
      <c r="BO66" s="74"/>
      <c r="BP66" s="75"/>
      <c r="BQ66" s="75"/>
      <c r="BR66" s="75"/>
      <c r="BS66" s="75"/>
      <c r="BT66" s="76"/>
      <c r="BU66" s="75"/>
      <c r="BV66" s="75"/>
      <c r="BW66" s="74"/>
      <c r="BX66" s="74"/>
      <c r="BY66" s="74"/>
      <c r="BZ66" s="74"/>
      <c r="CA66" s="74"/>
      <c r="CB66" s="74"/>
      <c r="CC66" s="74"/>
      <c r="CH66" s="74"/>
      <c r="CI66" s="74"/>
      <c r="CJ66" s="93"/>
      <c r="CK66" s="74"/>
      <c r="CL66" s="74"/>
      <c r="CM66" s="74"/>
      <c r="CN66" s="74"/>
      <c r="CO66" s="74"/>
      <c r="CP66" s="74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</row>
    <row r="73" spans="1:94" ht="18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</row>
    <row r="77" spans="1:94" ht="18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</row>
    <row r="81" spans="1:91" ht="18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</row>
    <row r="82" spans="1:9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</row>
    <row r="83" spans="1:9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</row>
    <row r="84" spans="1:9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</row>
    <row r="85" spans="1:91" s="37" customFormat="1" ht="18" customHeight="1"/>
    <row r="86" spans="1:9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T86" s="2"/>
      <c r="BU86" s="3"/>
      <c r="BX86" s="4"/>
      <c r="BY86" s="3"/>
      <c r="CD86" s="4"/>
      <c r="CM86" s="2"/>
    </row>
    <row r="87" spans="1:9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T87" s="2"/>
      <c r="BU87" s="3"/>
      <c r="BX87" s="4"/>
      <c r="BY87" s="3"/>
      <c r="CD87" s="4"/>
      <c r="CM87" s="2"/>
    </row>
    <row r="88" spans="1:9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T88" s="2"/>
      <c r="BU88" s="3"/>
      <c r="BX88" s="4"/>
      <c r="BY88" s="3"/>
      <c r="CD88" s="4"/>
      <c r="CM88" s="2"/>
    </row>
    <row r="89" spans="1:91" ht="18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T89" s="2"/>
      <c r="BU89" s="3"/>
      <c r="BX89" s="4"/>
      <c r="BY89" s="3"/>
      <c r="CD89" s="4"/>
      <c r="CM89" s="2"/>
    </row>
    <row r="90" spans="1:9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T90" s="2"/>
      <c r="BU90" s="3"/>
      <c r="BX90" s="4"/>
      <c r="BY90" s="3"/>
      <c r="CD90" s="4"/>
      <c r="CM90" s="2"/>
    </row>
    <row r="91" spans="1:9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T91" s="2"/>
      <c r="BU91" s="3"/>
      <c r="BX91" s="4"/>
      <c r="BY91" s="3"/>
      <c r="CD91" s="4"/>
      <c r="CM91" s="2"/>
    </row>
    <row r="92" spans="1:9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T92" s="2"/>
      <c r="BU92" s="3"/>
      <c r="BX92" s="4"/>
      <c r="BY92" s="3"/>
      <c r="CD92" s="4"/>
      <c r="CM92" s="2"/>
    </row>
    <row r="93" spans="1:91" ht="18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T93" s="2"/>
      <c r="BU93" s="3"/>
      <c r="BX93" s="4"/>
      <c r="BY93" s="3"/>
      <c r="CD93" s="4"/>
      <c r="CM93" s="2"/>
    </row>
    <row r="94" spans="1:9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T94" s="2"/>
      <c r="BU94" s="3"/>
      <c r="BX94" s="4"/>
      <c r="BY94" s="3"/>
      <c r="CD94" s="4"/>
      <c r="CM94" s="2"/>
    </row>
    <row r="95" spans="1:9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T95" s="2"/>
      <c r="BU95" s="3"/>
      <c r="BX95" s="4"/>
      <c r="BY95" s="3"/>
      <c r="CD95" s="4"/>
      <c r="CM95" s="2"/>
    </row>
    <row r="96" spans="1:9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T96" s="2"/>
      <c r="BU96" s="3"/>
      <c r="BX96" s="4"/>
      <c r="BY96" s="3"/>
      <c r="CD96" s="4"/>
      <c r="CM96" s="2"/>
    </row>
    <row r="97" spans="1:9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T97" s="2"/>
      <c r="BU97" s="3"/>
      <c r="BX97" s="4"/>
      <c r="BY97" s="3"/>
      <c r="CD97" s="4"/>
      <c r="CM97" s="2"/>
    </row>
    <row r="98" spans="1:91" ht="20.100000000000001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T98" s="2"/>
      <c r="BU98" s="3"/>
      <c r="BX98" s="4"/>
      <c r="BY98" s="3"/>
      <c r="CD98" s="4"/>
      <c r="CM98" s="2"/>
    </row>
    <row r="99" spans="1:91" s="37" customFormat="1" ht="20.100000000000001" customHeight="1"/>
    <row r="100" spans="1:91" s="37" customFormat="1" ht="20.100000000000001" customHeight="1"/>
    <row r="101" spans="1:91" s="37" customFormat="1" ht="20.100000000000001" customHeight="1"/>
    <row r="102" spans="1:91" s="37" customFormat="1" ht="20.100000000000001" customHeight="1"/>
    <row r="103" spans="1:91" s="37" customFormat="1" ht="20.100000000000001" customHeight="1"/>
    <row r="104" spans="1:91" s="37" customFormat="1" ht="20.100000000000001" customHeight="1"/>
    <row r="105" spans="1:91" s="37" customFormat="1" ht="20.100000000000001" customHeight="1"/>
    <row r="106" spans="1:91" s="37" customFormat="1"/>
    <row r="107" spans="1:91" s="37" customFormat="1"/>
    <row r="108" spans="1:91" s="37" customFormat="1"/>
    <row r="109" spans="1:91" s="37" customFormat="1"/>
    <row r="110" spans="1:91" s="37" customFormat="1"/>
    <row r="111" spans="1:91" s="37" customFormat="1"/>
    <row r="112" spans="1:91" s="37" customFormat="1" ht="13.2" customHeigh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pans="1:68" s="37" customFormat="1"/>
    <row r="338" spans="1:68" s="37" customFormat="1"/>
    <row r="339" spans="1:68" s="37" customFormat="1"/>
    <row r="340" spans="1:68" s="37" customFormat="1"/>
    <row r="341" spans="1:68" s="37" customFormat="1"/>
    <row r="342" spans="1:68" s="37" customFormat="1"/>
    <row r="343" spans="1:68" s="37" customFormat="1"/>
    <row r="344" spans="1:68" s="37" customFormat="1"/>
    <row r="345" spans="1:68" s="37" customFormat="1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</row>
    <row r="346" spans="1:68" s="37" customFormat="1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</row>
    <row r="347" spans="1:68" s="37" customForma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2"/>
      <c r="BP347" s="2"/>
    </row>
    <row r="348" spans="1:68" s="37" customForma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2"/>
      <c r="BP348" s="2"/>
    </row>
    <row r="349" spans="1:68" s="37" customForma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2"/>
      <c r="BP349" s="2"/>
    </row>
    <row r="350" spans="1:68" s="37" customForma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2"/>
      <c r="BP350" s="2"/>
    </row>
    <row r="351" spans="1:68" s="37" customForma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2"/>
      <c r="BP351" s="2"/>
    </row>
    <row r="352" spans="1:68" s="37" customForma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2"/>
      <c r="BP352" s="2"/>
    </row>
    <row r="353" spans="1:68" s="37" customForma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2"/>
      <c r="BP353" s="2"/>
    </row>
    <row r="354" spans="1:68" s="37" customForma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2"/>
      <c r="BP354" s="2"/>
    </row>
    <row r="355" spans="1:68" s="37" customForma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2"/>
      <c r="BP355" s="2"/>
    </row>
    <row r="356" spans="1:68" s="37" customForma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2"/>
      <c r="BP356" s="2"/>
    </row>
    <row r="357" spans="1:68" s="37" customForma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2"/>
      <c r="BP357" s="2"/>
    </row>
    <row r="358" spans="1:68" s="37" customForma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2"/>
      <c r="BP358" s="2"/>
    </row>
    <row r="359" spans="1:68" s="37" customForma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2"/>
      <c r="BP359" s="2"/>
    </row>
    <row r="360" spans="1:68" s="37" customForma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2"/>
      <c r="BP360" s="2"/>
    </row>
    <row r="361" spans="1:68" s="37" customForma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2"/>
      <c r="BP361" s="2"/>
    </row>
    <row r="362" spans="1:68" s="37" customForma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2"/>
      <c r="BP362" s="2"/>
    </row>
    <row r="363" spans="1:68" s="37" customForma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2"/>
      <c r="BP363" s="2"/>
    </row>
    <row r="364" spans="1:68" s="37" customForma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2"/>
      <c r="BP364" s="2"/>
    </row>
    <row r="365" spans="1:68" s="37" customForma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2"/>
      <c r="BP365" s="2"/>
    </row>
    <row r="366" spans="1:68" s="37" customForma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2"/>
      <c r="BP366" s="2"/>
    </row>
    <row r="367" spans="1:68" s="37" customForma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2"/>
      <c r="BP367" s="2"/>
    </row>
    <row r="368" spans="1:68" s="37" customForma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2"/>
      <c r="BP368" s="2"/>
    </row>
    <row r="369" spans="1:68" s="37" customForma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2"/>
      <c r="BP369" s="2"/>
    </row>
    <row r="370" spans="1:68" s="37" customForma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2"/>
      <c r="BP370" s="2"/>
    </row>
    <row r="371" spans="1:68" s="37" customForma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2"/>
      <c r="BP371" s="2"/>
    </row>
    <row r="372" spans="1:68" s="37" customForma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2"/>
      <c r="BP372" s="2"/>
    </row>
    <row r="373" spans="1:68" s="37" customForma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2"/>
      <c r="BP373" s="2"/>
    </row>
    <row r="374" spans="1:68" s="37" customForma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2"/>
      <c r="BP374" s="2"/>
    </row>
    <row r="375" spans="1:68" s="37" customForma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2"/>
      <c r="BP375" s="2"/>
    </row>
    <row r="376" spans="1:68" s="37" customForma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2"/>
      <c r="BP376" s="2"/>
    </row>
    <row r="377" spans="1:68" s="37" customForma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2"/>
      <c r="BP377" s="2"/>
    </row>
    <row r="378" spans="1:68" s="37" customForma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2"/>
      <c r="BP378" s="2"/>
    </row>
    <row r="379" spans="1:68" s="37" customForma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2"/>
      <c r="BP379" s="2"/>
    </row>
    <row r="380" spans="1:68" s="37" customForma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2"/>
      <c r="BP380" s="2"/>
    </row>
    <row r="381" spans="1:68" s="37" customForma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2"/>
      <c r="BP381" s="2"/>
    </row>
    <row r="382" spans="1:68" s="37" customForma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2"/>
      <c r="BP382" s="2"/>
    </row>
    <row r="383" spans="1:68" s="37" customForma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2"/>
      <c r="BP383" s="2"/>
    </row>
    <row r="384" spans="1:68" s="37" customForma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2"/>
      <c r="BP384" s="2"/>
    </row>
    <row r="385" spans="1:68" s="37" customForma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2"/>
      <c r="BP385" s="2"/>
    </row>
    <row r="386" spans="1:68" s="37" customForma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2"/>
      <c r="BP386" s="2"/>
    </row>
    <row r="387" spans="1:68" s="37" customForma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2"/>
      <c r="BP387" s="2"/>
    </row>
    <row r="388" spans="1:68" s="37" customForma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2"/>
      <c r="BP388" s="2"/>
    </row>
    <row r="389" spans="1:68" s="37" customForma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2"/>
      <c r="BP389" s="2"/>
    </row>
    <row r="390" spans="1:68" s="37" customForma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2"/>
      <c r="BP390" s="2"/>
    </row>
    <row r="391" spans="1:68" s="37" customForma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2"/>
      <c r="BP391" s="2"/>
    </row>
    <row r="392" spans="1:68" s="37" customForma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2"/>
      <c r="BP392" s="2"/>
    </row>
    <row r="393" spans="1:68" s="37" customForma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2"/>
      <c r="BP393" s="2"/>
    </row>
    <row r="394" spans="1:68" s="37" customForma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2"/>
      <c r="BP394" s="2"/>
    </row>
    <row r="395" spans="1:68" s="37" customForma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2"/>
      <c r="BP395" s="2"/>
    </row>
    <row r="396" spans="1:68" s="37" customForma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2"/>
      <c r="BP396" s="2"/>
    </row>
    <row r="397" spans="1:68" s="37" customForma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2"/>
      <c r="BP397" s="2"/>
    </row>
  </sheetData>
  <sheetProtection sheet="1" objects="1" scenarios="1"/>
  <mergeCells count="292">
    <mergeCell ref="BI34:BJ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I33:BJ33"/>
    <mergeCell ref="BI31:BJ31"/>
    <mergeCell ref="AK29:BE29"/>
    <mergeCell ref="BF26:BJ26"/>
    <mergeCell ref="BF27:BH27"/>
    <mergeCell ref="BF28:BH28"/>
    <mergeCell ref="BI29:BJ29"/>
    <mergeCell ref="BI27:BJ27"/>
    <mergeCell ref="BF29:BH29"/>
    <mergeCell ref="AK28:BE28"/>
    <mergeCell ref="AK27:BE27"/>
    <mergeCell ref="BI30:BJ30"/>
    <mergeCell ref="BF34:BH34"/>
    <mergeCell ref="AZ3:BG3"/>
    <mergeCell ref="C8:AU8"/>
    <mergeCell ref="C4:AU4"/>
    <mergeCell ref="C3:AU3"/>
    <mergeCell ref="C26:D26"/>
    <mergeCell ref="E26:G26"/>
    <mergeCell ref="E28:G28"/>
    <mergeCell ref="C29:D29"/>
    <mergeCell ref="E29:G29"/>
    <mergeCell ref="C28:D28"/>
    <mergeCell ref="C27:D27"/>
    <mergeCell ref="E27:G27"/>
    <mergeCell ref="AW14:BA14"/>
    <mergeCell ref="D18:X18"/>
    <mergeCell ref="O26:BE26"/>
    <mergeCell ref="K29:N29"/>
    <mergeCell ref="K26:N26"/>
    <mergeCell ref="O28:AI28"/>
    <mergeCell ref="O27:AI27"/>
    <mergeCell ref="K28:N28"/>
    <mergeCell ref="K27:N27"/>
    <mergeCell ref="O29:AI29"/>
    <mergeCell ref="AC18:AW18"/>
    <mergeCell ref="AK31:BE31"/>
    <mergeCell ref="AK30:BE30"/>
    <mergeCell ref="G49:I49"/>
    <mergeCell ref="H31:J31"/>
    <mergeCell ref="H33:J33"/>
    <mergeCell ref="E30:G30"/>
    <mergeCell ref="K49:L49"/>
    <mergeCell ref="K31:N31"/>
    <mergeCell ref="C47:I47"/>
    <mergeCell ref="G48:I48"/>
    <mergeCell ref="C48:F48"/>
    <mergeCell ref="AK38:BE38"/>
    <mergeCell ref="AH41:AJ48"/>
    <mergeCell ref="AQ41:AS48"/>
    <mergeCell ref="AN41:AP48"/>
    <mergeCell ref="AK41:AM48"/>
    <mergeCell ref="K48:AG48"/>
    <mergeCell ref="AQ49:AS49"/>
    <mergeCell ref="O31:AI31"/>
    <mergeCell ref="O30:AI30"/>
    <mergeCell ref="AT48:AV48"/>
    <mergeCell ref="AW48:AY48"/>
    <mergeCell ref="C31:D31"/>
    <mergeCell ref="AZ49:BB49"/>
    <mergeCell ref="C2:AU2"/>
    <mergeCell ref="C6:AU6"/>
    <mergeCell ref="D22:X22"/>
    <mergeCell ref="D21:X21"/>
    <mergeCell ref="D20:X20"/>
    <mergeCell ref="D19:X19"/>
    <mergeCell ref="AC14:AH14"/>
    <mergeCell ref="B11:G11"/>
    <mergeCell ref="H11:K11"/>
    <mergeCell ref="U11:V11"/>
    <mergeCell ref="X11:AB11"/>
    <mergeCell ref="B14:G14"/>
    <mergeCell ref="H14:K14"/>
    <mergeCell ref="U14:V14"/>
    <mergeCell ref="X14:AB14"/>
    <mergeCell ref="BF35:BH35"/>
    <mergeCell ref="BI37:BJ37"/>
    <mergeCell ref="BI28:BJ28"/>
    <mergeCell ref="BF31:BH31"/>
    <mergeCell ref="AK37:BE37"/>
    <mergeCell ref="BF30:BH30"/>
    <mergeCell ref="K35:N35"/>
    <mergeCell ref="O34:AI34"/>
    <mergeCell ref="O35:AI35"/>
    <mergeCell ref="BF32:BH32"/>
    <mergeCell ref="BI35:BJ35"/>
    <mergeCell ref="AK35:BE35"/>
    <mergeCell ref="AK32:BE32"/>
    <mergeCell ref="K32:N32"/>
    <mergeCell ref="AK34:BE34"/>
    <mergeCell ref="K36:N36"/>
    <mergeCell ref="O36:AI36"/>
    <mergeCell ref="BF33:BH33"/>
    <mergeCell ref="K34:N34"/>
    <mergeCell ref="K33:N33"/>
    <mergeCell ref="K30:N30"/>
    <mergeCell ref="BF36:BH36"/>
    <mergeCell ref="BI36:BJ36"/>
    <mergeCell ref="BF37:BH37"/>
    <mergeCell ref="BI38:BJ38"/>
    <mergeCell ref="BF38:BH38"/>
    <mergeCell ref="C35:D35"/>
    <mergeCell ref="C32:D32"/>
    <mergeCell ref="O33:AI33"/>
    <mergeCell ref="K38:N38"/>
    <mergeCell ref="O38:AI38"/>
    <mergeCell ref="O37:AI37"/>
    <mergeCell ref="E38:G38"/>
    <mergeCell ref="BI32:BJ32"/>
    <mergeCell ref="O32:AI32"/>
    <mergeCell ref="H38:J38"/>
    <mergeCell ref="E35:G35"/>
    <mergeCell ref="C36:D36"/>
    <mergeCell ref="C38:D38"/>
    <mergeCell ref="C37:D37"/>
    <mergeCell ref="E37:G37"/>
    <mergeCell ref="E36:G36"/>
    <mergeCell ref="K37:N37"/>
    <mergeCell ref="AK36:BE36"/>
    <mergeCell ref="AK33:BE33"/>
    <mergeCell ref="H32:J32"/>
    <mergeCell ref="E33:G33"/>
    <mergeCell ref="C33:D33"/>
    <mergeCell ref="M64:AG64"/>
    <mergeCell ref="AW65:AY65"/>
    <mergeCell ref="AW63:AY63"/>
    <mergeCell ref="AW64:AY64"/>
    <mergeCell ref="AQ65:AS65"/>
    <mergeCell ref="AQ64:AS64"/>
    <mergeCell ref="AQ63:AS63"/>
    <mergeCell ref="AQ62:AS62"/>
    <mergeCell ref="AN65:AP65"/>
    <mergeCell ref="AN64:AP64"/>
    <mergeCell ref="AN63:AP63"/>
    <mergeCell ref="AK65:AM65"/>
    <mergeCell ref="AK62:AM62"/>
    <mergeCell ref="AK64:AM64"/>
    <mergeCell ref="AK63:AM63"/>
    <mergeCell ref="M62:AG62"/>
    <mergeCell ref="AH65:AJ65"/>
    <mergeCell ref="AH64:AJ64"/>
    <mergeCell ref="AH63:AJ63"/>
    <mergeCell ref="AH62:AJ62"/>
    <mergeCell ref="AT63:AV63"/>
    <mergeCell ref="AT65:AV65"/>
    <mergeCell ref="AT64:AV64"/>
    <mergeCell ref="AQ54:AS61"/>
    <mergeCell ref="AN54:AP61"/>
    <mergeCell ref="AK54:AM61"/>
    <mergeCell ref="AW61:AY61"/>
    <mergeCell ref="AW62:AY62"/>
    <mergeCell ref="BN52:BP52"/>
    <mergeCell ref="BN61:BP61"/>
    <mergeCell ref="BF61:BJ61"/>
    <mergeCell ref="BI52:BJ52"/>
    <mergeCell ref="BK52:BM52"/>
    <mergeCell ref="AT52:AV52"/>
    <mergeCell ref="AT61:AV61"/>
    <mergeCell ref="AW52:AY52"/>
    <mergeCell ref="AT62:AV62"/>
    <mergeCell ref="AN62:AP62"/>
    <mergeCell ref="AQ52:AS52"/>
    <mergeCell ref="BK61:BM61"/>
    <mergeCell ref="BF52:BG52"/>
    <mergeCell ref="AZ52:BB52"/>
    <mergeCell ref="BC50:BE50"/>
    <mergeCell ref="BC49:BE49"/>
    <mergeCell ref="AZ50:BB50"/>
    <mergeCell ref="AZ48:BB48"/>
    <mergeCell ref="AZ51:BB51"/>
    <mergeCell ref="BC61:BE61"/>
    <mergeCell ref="BK49:BM49"/>
    <mergeCell ref="BK50:BM50"/>
    <mergeCell ref="BC48:BE48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BN50:BP50"/>
    <mergeCell ref="BN51:BP51"/>
    <mergeCell ref="BI51:BJ51"/>
    <mergeCell ref="BC65:BE65"/>
    <mergeCell ref="AZ65:BB65"/>
    <mergeCell ref="AZ62:BB62"/>
    <mergeCell ref="BC62:BE62"/>
    <mergeCell ref="BC63:BE63"/>
    <mergeCell ref="BC52:BE52"/>
    <mergeCell ref="BK51:BM51"/>
    <mergeCell ref="AZ64:BB64"/>
    <mergeCell ref="AZ61:BB61"/>
    <mergeCell ref="BC64:BE64"/>
    <mergeCell ref="AZ63:BB63"/>
    <mergeCell ref="BC51:BE51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5:BM65"/>
    <mergeCell ref="BI63:BJ63"/>
    <mergeCell ref="BK64:BM64"/>
    <mergeCell ref="BI65:BJ65"/>
    <mergeCell ref="BF65:BG65"/>
    <mergeCell ref="BK63:BM63"/>
    <mergeCell ref="BN62:BP62"/>
    <mergeCell ref="C51:F51"/>
    <mergeCell ref="AH50:AJ50"/>
    <mergeCell ref="AH49:AJ49"/>
    <mergeCell ref="AH52:AJ52"/>
    <mergeCell ref="K62:L62"/>
    <mergeCell ref="M52:AG52"/>
    <mergeCell ref="M51:AG51"/>
    <mergeCell ref="AH51:AJ51"/>
    <mergeCell ref="AK52:AM52"/>
    <mergeCell ref="M49:AG49"/>
    <mergeCell ref="AK50:AM50"/>
    <mergeCell ref="C60:I60"/>
    <mergeCell ref="C62:F62"/>
    <mergeCell ref="C49:F49"/>
    <mergeCell ref="AH54:AJ61"/>
    <mergeCell ref="AK49:AM49"/>
    <mergeCell ref="AQ50:AS50"/>
    <mergeCell ref="AN50:AP50"/>
    <mergeCell ref="AK51:AM51"/>
    <mergeCell ref="AN52:AP52"/>
    <mergeCell ref="AN51:AP51"/>
    <mergeCell ref="AQ51:AS51"/>
    <mergeCell ref="AW49:AY49"/>
    <mergeCell ref="AW51:AY51"/>
    <mergeCell ref="AT49:AV49"/>
    <mergeCell ref="AW50:AY50"/>
    <mergeCell ref="AT50:AV50"/>
    <mergeCell ref="AT51:AV51"/>
    <mergeCell ref="AN49:AP49"/>
    <mergeCell ref="C65:F65"/>
    <mergeCell ref="C64:F64"/>
    <mergeCell ref="K63:L63"/>
    <mergeCell ref="K52:L52"/>
    <mergeCell ref="K51:L51"/>
    <mergeCell ref="K50:L50"/>
    <mergeCell ref="C61:F61"/>
    <mergeCell ref="G61:I61"/>
    <mergeCell ref="K61:AG61"/>
    <mergeCell ref="C52:F52"/>
    <mergeCell ref="C50:F50"/>
    <mergeCell ref="C63:F63"/>
    <mergeCell ref="K65:L65"/>
    <mergeCell ref="G65:I65"/>
    <mergeCell ref="M50:AG50"/>
    <mergeCell ref="M63:AG63"/>
    <mergeCell ref="G64:I64"/>
    <mergeCell ref="G63:I63"/>
    <mergeCell ref="G62:I62"/>
    <mergeCell ref="G52:I52"/>
    <mergeCell ref="G51:I51"/>
    <mergeCell ref="G50:I50"/>
    <mergeCell ref="K64:L64"/>
    <mergeCell ref="M65:AG65"/>
    <mergeCell ref="C30:D30"/>
    <mergeCell ref="C34:D34"/>
    <mergeCell ref="E32:G32"/>
    <mergeCell ref="E34:G34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E31:G31"/>
  </mergeCells>
  <phoneticPr fontId="2" type="noConversion"/>
  <conditionalFormatting sqref="O27:O38">
    <cfRule type="expression" dxfId="165" priority="1" stopIfTrue="1">
      <formula>AND(BF27&gt;BI27,BF27&lt;&gt;"",BI27&lt;&gt;"")</formula>
    </cfRule>
    <cfRule type="expression" dxfId="164" priority="2" stopIfTrue="1">
      <formula>AND(BF27=BI27,BF27&lt;&gt;"",BI27&lt;&gt;"")</formula>
    </cfRule>
    <cfRule type="expression" dxfId="163" priority="3" stopIfTrue="1">
      <formula>AND(BF27&lt;BI27,BF27&lt;&gt;"",BI27&lt;&gt;"")</formula>
    </cfRule>
  </conditionalFormatting>
  <conditionalFormatting sqref="AK27:AK38">
    <cfRule type="expression" dxfId="162" priority="4" stopIfTrue="1">
      <formula>AND(BI27&gt;BF27,BF27&lt;&gt;"",BI27&lt;&gt;"")</formula>
    </cfRule>
    <cfRule type="expression" dxfId="161" priority="5" stopIfTrue="1">
      <formula>AND(BI27=BF27,BF27&lt;&gt;"",BI27&lt;&gt;"")</formula>
    </cfRule>
    <cfRule type="expression" dxfId="160" priority="6" stopIfTrue="1">
      <formula>AND(BI27&lt;BF27,BF27&lt;&gt;"",BI27&lt;&gt;"")</formula>
    </cfRule>
  </conditionalFormatting>
  <conditionalFormatting sqref="BF27:BH38">
    <cfRule type="expression" dxfId="159" priority="7" stopIfTrue="1">
      <formula>AND(BI27&lt;&gt;"",ISBLANK(BF27))</formula>
    </cfRule>
    <cfRule type="expression" dxfId="158" priority="8" stopIfTrue="1">
      <formula>ISBLANK(BF27)</formula>
    </cfRule>
  </conditionalFormatting>
  <conditionalFormatting sqref="BI27:BJ38">
    <cfRule type="expression" dxfId="157" priority="9" stopIfTrue="1">
      <formula>AND(BF27&lt;&gt;"",ISBLANK(BI27))</formula>
    </cfRule>
    <cfRule type="expression" dxfId="156" priority="10" stopIfTrue="1">
      <formula>ISBLANK(BI27)</formula>
    </cfRule>
  </conditionalFormatting>
  <conditionalFormatting sqref="AT53:BP59 AH52:BP52 M53:M59">
    <cfRule type="expression" dxfId="155" priority="11" stopIfTrue="1">
      <formula>$K$52=""</formula>
    </cfRule>
  </conditionalFormatting>
  <conditionalFormatting sqref="AH49:BP49">
    <cfRule type="expression" dxfId="154" priority="12" stopIfTrue="1">
      <formula>$K$50=""</formula>
    </cfRule>
  </conditionalFormatting>
  <conditionalFormatting sqref="AH50:BP50">
    <cfRule type="expression" dxfId="153" priority="13" stopIfTrue="1">
      <formula>$K$50=""</formula>
    </cfRule>
    <cfRule type="expression" dxfId="152" priority="14" stopIfTrue="1">
      <formula>$K$51=""</formula>
    </cfRule>
  </conditionalFormatting>
  <conditionalFormatting sqref="AH51:BP51">
    <cfRule type="expression" dxfId="151" priority="15" stopIfTrue="1">
      <formula>$K$51=""</formula>
    </cfRule>
    <cfRule type="expression" dxfId="150" priority="16" stopIfTrue="1">
      <formula>$K$52=""</formula>
    </cfRule>
  </conditionalFormatting>
  <conditionalFormatting sqref="AH62:BP62">
    <cfRule type="expression" dxfId="149" priority="17" stopIfTrue="1">
      <formula>$K$63=""</formula>
    </cfRule>
  </conditionalFormatting>
  <conditionalFormatting sqref="AH63:BP63">
    <cfRule type="expression" dxfId="148" priority="18" stopIfTrue="1">
      <formula>$K$63=""</formula>
    </cfRule>
    <cfRule type="expression" dxfId="147" priority="19" stopIfTrue="1">
      <formula>$K$64=""</formula>
    </cfRule>
  </conditionalFormatting>
  <conditionalFormatting sqref="AH64:BP64">
    <cfRule type="expression" dxfId="146" priority="20" stopIfTrue="1">
      <formula>$K$64=""</formula>
    </cfRule>
    <cfRule type="expression" dxfId="145" priority="21" stopIfTrue="1">
      <formula>$K$65=""</formula>
    </cfRule>
  </conditionalFormatting>
  <conditionalFormatting sqref="AH65:BP65">
    <cfRule type="expression" dxfId="144" priority="22" stopIfTrue="1">
      <formula>$K$65=""</formula>
    </cfRule>
  </conditionalFormatting>
  <conditionalFormatting sqref="M49">
    <cfRule type="expression" dxfId="143" priority="23" stopIfTrue="1">
      <formula>$AT$49=""</formula>
    </cfRule>
    <cfRule type="expression" dxfId="142" priority="24" stopIfTrue="1">
      <formula>$K$50=""</formula>
    </cfRule>
  </conditionalFormatting>
  <conditionalFormatting sqref="M50">
    <cfRule type="expression" dxfId="141" priority="25" stopIfTrue="1">
      <formula>$AT$50=""</formula>
    </cfRule>
    <cfRule type="expression" dxfId="140" priority="26" stopIfTrue="1">
      <formula>$K$50=""</formula>
    </cfRule>
    <cfRule type="expression" dxfId="139" priority="27" stopIfTrue="1">
      <formula>$K$51=""</formula>
    </cfRule>
  </conditionalFormatting>
  <conditionalFormatting sqref="M51">
    <cfRule type="expression" dxfId="138" priority="28" stopIfTrue="1">
      <formula>$AT$51=""</formula>
    </cfRule>
    <cfRule type="expression" dxfId="137" priority="29" stopIfTrue="1">
      <formula>$K$51=""</formula>
    </cfRule>
    <cfRule type="expression" dxfId="136" priority="30" stopIfTrue="1">
      <formula>$K$52=""</formula>
    </cfRule>
  </conditionalFormatting>
  <conditionalFormatting sqref="M52">
    <cfRule type="expression" dxfId="135" priority="31" stopIfTrue="1">
      <formula>$AT$52=""</formula>
    </cfRule>
    <cfRule type="expression" dxfId="134" priority="32" stopIfTrue="1">
      <formula>$K$52=""</formula>
    </cfRule>
  </conditionalFormatting>
  <conditionalFormatting sqref="M62">
    <cfRule type="expression" dxfId="133" priority="33" stopIfTrue="1">
      <formula>$AT$62=""</formula>
    </cfRule>
    <cfRule type="expression" dxfId="132" priority="34" stopIfTrue="1">
      <formula>$K$63=""</formula>
    </cfRule>
  </conditionalFormatting>
  <conditionalFormatting sqref="M63">
    <cfRule type="expression" dxfId="131" priority="35" stopIfTrue="1">
      <formula>$AT$63=""</formula>
    </cfRule>
    <cfRule type="expression" dxfId="130" priority="36" stopIfTrue="1">
      <formula>$K$63=""</formula>
    </cfRule>
    <cfRule type="expression" dxfId="129" priority="37" stopIfTrue="1">
      <formula>$K$64=""</formula>
    </cfRule>
  </conditionalFormatting>
  <conditionalFormatting sqref="M64">
    <cfRule type="expression" dxfId="128" priority="38" stopIfTrue="1">
      <formula>$AT$64=""</formula>
    </cfRule>
    <cfRule type="expression" dxfId="127" priority="39" stopIfTrue="1">
      <formula>$K$64=""</formula>
    </cfRule>
    <cfRule type="expression" dxfId="126" priority="40" stopIfTrue="1">
      <formula>$K$65=""</formula>
    </cfRule>
  </conditionalFormatting>
  <conditionalFormatting sqref="M65">
    <cfRule type="expression" dxfId="125" priority="41" stopIfTrue="1">
      <formula>$AT$65=""</formula>
    </cfRule>
    <cfRule type="expression" dxfId="124" priority="42" stopIfTrue="1">
      <formula>$K$65=""</formula>
    </cfRule>
  </conditionalFormatting>
  <conditionalFormatting sqref="K49:L52 K62:L65">
    <cfRule type="expression" dxfId="123" priority="43" stopIfTrue="1">
      <formula>#REF!&lt;&gt;#REF!</formula>
    </cfRule>
  </conditionalFormatting>
  <conditionalFormatting sqref="AI11:AM11 AI14:AM14">
    <cfRule type="expression" dxfId="122" priority="45" stopIfTrue="1">
      <formula>AND($U$11=2,ISBLANK($AI$11))</formula>
    </cfRule>
    <cfRule type="expression" dxfId="121" priority="46" stopIfTrue="1">
      <formula>$AC$11=""</formula>
    </cfRule>
  </conditionalFormatting>
  <dataValidations count="3">
    <dataValidation type="list" allowBlank="1" showInputMessage="1" showErrorMessage="1" sqref="C49:F52 C62:F65">
      <formula1>$Y$18:$Y$21</formula1>
    </dataValidation>
    <dataValidation type="whole" operator="greaterThanOrEqual" allowBlank="1" showErrorMessage="1" errorTitle="Fehler" error="Nur Zahlen eingeben!" sqref="AW11:BA15 BF27:BJ38 X11:AB15 AI11:AM15">
      <formula1>0</formula1>
    </dataValidation>
    <dataValidation type="list" allowBlank="1" showInputMessage="1" showErrorMessage="1" sqref="U11:V15">
      <formula1>$C$27:$C$28</formula1>
    </dataValidation>
  </dataValidations>
  <printOptions horizontalCentered="1" gridLines="1"/>
  <pageMargins left="0.39370078740157483" right="0.39370078740157483" top="0.39370078740157483" bottom="0.39370078740157483" header="0" footer="0"/>
  <pageSetup paperSize="9" scale="66" pageOrder="overThenDown" orientation="portrait" r:id="rId1"/>
  <headerFooter alignWithMargins="0">
    <oddFooter xml:space="preserve">&amp;R&amp;P von &amp;N </oddFooter>
  </headerFooter>
  <rowBreaks count="1" manualBreakCount="1">
    <brk id="66" max="1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EC397"/>
  <sheetViews>
    <sheetView showGridLines="0" topLeftCell="A7" zoomScaleNormal="100" zoomScaleSheetLayoutView="85" workbookViewId="0">
      <selection activeCell="AC20" sqref="AC20:AW20"/>
    </sheetView>
  </sheetViews>
  <sheetFormatPr baseColWidth="10" defaultColWidth="2.109375" defaultRowHeight="13.2"/>
  <cols>
    <col min="1" max="66" width="2.109375" style="1" customWidth="1"/>
    <col min="67" max="71" width="2.109375" style="2" customWidth="1"/>
    <col min="72" max="72" width="2.109375" style="3" customWidth="1"/>
    <col min="73" max="75" width="2.109375" style="4" customWidth="1"/>
    <col min="76" max="76" width="2.109375" style="3" customWidth="1"/>
    <col min="77" max="81" width="2.109375" style="4" customWidth="1"/>
    <col min="82" max="86" width="2.109375" style="2" customWidth="1"/>
    <col min="87" max="90" width="2.109375" style="5" customWidth="1"/>
    <col min="91" max="16384" width="2.109375" style="1"/>
  </cols>
  <sheetData>
    <row r="1" spans="2:115" ht="7.5" customHeight="1"/>
    <row r="2" spans="2:115" ht="34.200000000000003">
      <c r="C2" s="493" t="str">
        <f>'Ergebniseingabe VR'!C2:AU2</f>
        <v>Vereinsname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115" s="7" customFormat="1" ht="27.6">
      <c r="C3" s="494" t="str">
        <f>'Ergebniseingabe VR'!C3:AU3</f>
        <v>Turniername</v>
      </c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Z3" s="495" t="s">
        <v>0</v>
      </c>
      <c r="BA3" s="495"/>
      <c r="BB3" s="495"/>
      <c r="BC3" s="495"/>
      <c r="BD3" s="495"/>
      <c r="BE3" s="495"/>
      <c r="BF3" s="495"/>
      <c r="BG3" s="49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2:115" s="11" customFormat="1" ht="15">
      <c r="C4" s="496" t="s">
        <v>1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2:115" s="11" customFormat="1" ht="6.45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2:115" s="17" customFormat="1" ht="13.8">
      <c r="C6" s="497" t="str">
        <f>'Ergebniseingabe VR'!C6:AU6</f>
        <v>Datum</v>
      </c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2:115" s="11" customFormat="1" ht="6.45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2:115" s="21" customFormat="1" ht="13.8">
      <c r="C8" s="498" t="str">
        <f>'Ergebniseingabe VR'!C8:AU8</f>
        <v>Ort</v>
      </c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O8" s="22"/>
      <c r="BP8" s="22"/>
      <c r="BQ8" s="22"/>
      <c r="BR8" s="22"/>
      <c r="BS8" s="22"/>
      <c r="BT8" s="23"/>
      <c r="BU8" s="24"/>
      <c r="BV8" s="24"/>
      <c r="BW8" s="24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2"/>
    </row>
    <row r="9" spans="2:115" s="11" customFormat="1" ht="6.45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115" s="11" customFormat="1" ht="18" customHeight="1">
      <c r="B10" s="84" t="s">
        <v>2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487" t="s">
        <v>3</v>
      </c>
      <c r="C11" s="487"/>
      <c r="D11" s="487"/>
      <c r="E11" s="487"/>
      <c r="F11" s="487"/>
      <c r="G11" s="487"/>
      <c r="H11" s="489">
        <f>'Ergebniseingabe VR'!H11:K11</f>
        <v>0.375</v>
      </c>
      <c r="I11" s="489"/>
      <c r="J11" s="489"/>
      <c r="K11" s="489"/>
      <c r="L11" s="17" t="s">
        <v>4</v>
      </c>
      <c r="T11" s="145" t="s">
        <v>5</v>
      </c>
      <c r="U11" s="490">
        <v>1</v>
      </c>
      <c r="V11" s="490"/>
      <c r="W11" s="152" t="s">
        <v>6</v>
      </c>
      <c r="X11" s="491">
        <f>'Ergebniseingabe VR'!X11:AB11</f>
        <v>9</v>
      </c>
      <c r="Y11" s="491"/>
      <c r="Z11" s="491"/>
      <c r="AA11" s="491"/>
      <c r="AB11" s="491"/>
      <c r="AC11" s="332" t="str">
        <f>IF(U11=2,"Halbzeit:","")</f>
        <v/>
      </c>
      <c r="AD11" s="332"/>
      <c r="AE11" s="332"/>
      <c r="AF11" s="332"/>
      <c r="AG11" s="332"/>
      <c r="AH11" s="332"/>
      <c r="AI11" s="491"/>
      <c r="AJ11" s="491"/>
      <c r="AK11" s="491"/>
      <c r="AL11" s="491"/>
      <c r="AM11" s="491"/>
      <c r="AN11" s="487" t="s">
        <v>7</v>
      </c>
      <c r="AO11" s="487"/>
      <c r="AP11" s="487"/>
      <c r="AQ11" s="487"/>
      <c r="AR11" s="487"/>
      <c r="AS11" s="487"/>
      <c r="AT11" s="487"/>
      <c r="AU11" s="487"/>
      <c r="AV11" s="487"/>
      <c r="AW11" s="488">
        <f>'Ergebniseingabe VR'!AW11:BA11</f>
        <v>1</v>
      </c>
      <c r="AX11" s="488"/>
      <c r="AY11" s="488"/>
      <c r="AZ11" s="488"/>
      <c r="BA11" s="488"/>
      <c r="BB11" s="91"/>
      <c r="BC11" s="91"/>
      <c r="BD11" s="91"/>
      <c r="BE11" s="25"/>
      <c r="BF11" s="25"/>
      <c r="BG11" s="25"/>
      <c r="BH11" s="38"/>
      <c r="BI11" s="38"/>
      <c r="BJ11" s="39"/>
      <c r="BK11" s="39"/>
      <c r="BL11" s="40"/>
      <c r="BM11" s="40"/>
      <c r="BN11" s="40"/>
      <c r="BO11" s="41"/>
      <c r="BP11" s="41"/>
      <c r="BQ11" s="41"/>
      <c r="BR11" s="38"/>
      <c r="BS11" s="38"/>
      <c r="BT11" s="38"/>
      <c r="BU11" s="38"/>
      <c r="BV11" s="38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2:115" s="17" customFormat="1" ht="18" customHeight="1">
      <c r="B12" s="145"/>
      <c r="C12" s="145"/>
      <c r="D12" s="145"/>
      <c r="E12" s="145"/>
      <c r="F12" s="145"/>
      <c r="G12" s="145"/>
      <c r="H12" s="151"/>
      <c r="I12" s="151"/>
      <c r="J12" s="151"/>
      <c r="K12" s="151"/>
      <c r="T12" s="145"/>
      <c r="U12" s="152"/>
      <c r="V12" s="152"/>
      <c r="W12" s="152"/>
      <c r="X12" s="153"/>
      <c r="Y12" s="153"/>
      <c r="Z12" s="153"/>
      <c r="AA12" s="153"/>
      <c r="AB12" s="153"/>
      <c r="AC12" s="146"/>
      <c r="AD12" s="146"/>
      <c r="AE12" s="146"/>
      <c r="AF12" s="146"/>
      <c r="AG12" s="146"/>
      <c r="AH12" s="146"/>
      <c r="AI12" s="153"/>
      <c r="AJ12" s="153"/>
      <c r="AK12" s="153"/>
      <c r="AL12" s="153"/>
      <c r="AM12" s="153"/>
      <c r="AN12" s="145"/>
      <c r="AO12" s="145"/>
      <c r="AP12" s="145"/>
      <c r="AQ12" s="145"/>
      <c r="AR12" s="145"/>
      <c r="AS12" s="145"/>
      <c r="AT12" s="145"/>
      <c r="AU12" s="145"/>
      <c r="AV12" s="145"/>
      <c r="AW12" s="160"/>
      <c r="AX12" s="160"/>
      <c r="AY12" s="160"/>
      <c r="AZ12" s="160"/>
      <c r="BA12" s="160"/>
      <c r="BB12" s="91"/>
      <c r="BC12" s="91"/>
      <c r="BD12" s="91"/>
      <c r="BE12" s="25"/>
      <c r="BF12" s="25"/>
      <c r="BG12" s="25"/>
      <c r="BH12" s="38"/>
      <c r="BI12" s="38"/>
      <c r="BJ12" s="39"/>
      <c r="BK12" s="39"/>
      <c r="BL12" s="40"/>
      <c r="BM12" s="40"/>
      <c r="BN12" s="40"/>
      <c r="BO12" s="41"/>
      <c r="BP12" s="41"/>
      <c r="BQ12" s="41"/>
      <c r="BR12" s="38"/>
      <c r="BS12" s="38"/>
      <c r="BT12" s="38"/>
      <c r="BU12" s="38"/>
      <c r="BV12" s="38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2:115" s="17" customFormat="1" ht="18" customHeight="1">
      <c r="B13" s="84" t="s">
        <v>8</v>
      </c>
      <c r="C13" s="145"/>
      <c r="D13" s="145"/>
      <c r="E13" s="145"/>
      <c r="F13" s="145"/>
      <c r="G13" s="145"/>
      <c r="H13" s="151"/>
      <c r="I13" s="151"/>
      <c r="J13" s="151"/>
      <c r="K13" s="151"/>
      <c r="T13" s="145"/>
      <c r="U13" s="152"/>
      <c r="V13" s="152"/>
      <c r="W13" s="152"/>
      <c r="X13" s="153"/>
      <c r="Y13" s="153"/>
      <c r="Z13" s="153"/>
      <c r="AA13" s="153"/>
      <c r="AB13" s="153"/>
      <c r="AC13" s="146"/>
      <c r="AD13" s="146"/>
      <c r="AE13" s="146"/>
      <c r="AF13" s="146"/>
      <c r="AG13" s="146"/>
      <c r="AH13" s="146"/>
      <c r="AI13" s="153"/>
      <c r="AJ13" s="153"/>
      <c r="AK13" s="153"/>
      <c r="AL13" s="153"/>
      <c r="AM13" s="153"/>
      <c r="AN13" s="145"/>
      <c r="AO13" s="145"/>
      <c r="AP13" s="145"/>
      <c r="AQ13" s="145"/>
      <c r="AR13" s="145"/>
      <c r="AS13" s="145"/>
      <c r="AT13" s="145"/>
      <c r="AU13" s="145"/>
      <c r="AV13" s="145"/>
      <c r="AW13" s="160"/>
      <c r="AX13" s="160"/>
      <c r="AY13" s="160"/>
      <c r="AZ13" s="160"/>
      <c r="BA13" s="160"/>
      <c r="BB13" s="91"/>
      <c r="BC13" s="91"/>
      <c r="BD13" s="91"/>
      <c r="BE13" s="25"/>
      <c r="BF13" s="25"/>
      <c r="BG13" s="25"/>
      <c r="BH13" s="38"/>
      <c r="BI13" s="38"/>
      <c r="BJ13" s="39"/>
      <c r="BK13" s="39"/>
      <c r="BL13" s="40"/>
      <c r="BM13" s="40"/>
      <c r="BN13" s="40"/>
      <c r="BO13" s="41"/>
      <c r="BP13" s="41"/>
      <c r="BQ13" s="41"/>
      <c r="BR13" s="38"/>
      <c r="BS13" s="38"/>
      <c r="BT13" s="38"/>
      <c r="BU13" s="38"/>
      <c r="BV13" s="38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2:115" s="17" customFormat="1" ht="18" customHeight="1">
      <c r="B14" s="487" t="s">
        <v>3</v>
      </c>
      <c r="C14" s="487"/>
      <c r="D14" s="487"/>
      <c r="E14" s="487"/>
      <c r="F14" s="487"/>
      <c r="G14" s="487"/>
      <c r="H14" s="489">
        <f>'Ergebniseingabe VR'!H14:K14</f>
        <v>0.47916666666666669</v>
      </c>
      <c r="I14" s="489"/>
      <c r="J14" s="489"/>
      <c r="K14" s="489"/>
      <c r="L14" s="17" t="s">
        <v>4</v>
      </c>
      <c r="T14" s="145" t="s">
        <v>5</v>
      </c>
      <c r="U14" s="490">
        <f>U11</f>
        <v>1</v>
      </c>
      <c r="V14" s="490"/>
      <c r="W14" s="152" t="s">
        <v>6</v>
      </c>
      <c r="X14" s="491">
        <f>'Ergebniseingabe VR'!X14:AB14</f>
        <v>9</v>
      </c>
      <c r="Y14" s="491"/>
      <c r="Z14" s="491"/>
      <c r="AA14" s="491"/>
      <c r="AB14" s="491"/>
      <c r="AC14" s="332" t="str">
        <f>IF(U14=2,"Halbzeit:","")</f>
        <v/>
      </c>
      <c r="AD14" s="332"/>
      <c r="AE14" s="332"/>
      <c r="AF14" s="332"/>
      <c r="AG14" s="332"/>
      <c r="AH14" s="332"/>
      <c r="AI14" s="492"/>
      <c r="AJ14" s="492"/>
      <c r="AK14" s="492"/>
      <c r="AL14" s="492"/>
      <c r="AM14" s="492"/>
      <c r="AN14" s="487" t="s">
        <v>7</v>
      </c>
      <c r="AO14" s="487"/>
      <c r="AP14" s="487"/>
      <c r="AQ14" s="487"/>
      <c r="AR14" s="487"/>
      <c r="AS14" s="487"/>
      <c r="AT14" s="487"/>
      <c r="AU14" s="487"/>
      <c r="AV14" s="487"/>
      <c r="AW14" s="488">
        <f>'Ergebniseingabe VR'!AW14:BA14</f>
        <v>1</v>
      </c>
      <c r="AX14" s="488"/>
      <c r="AY14" s="488"/>
      <c r="AZ14" s="488"/>
      <c r="BA14" s="488"/>
      <c r="BB14" s="91"/>
      <c r="BC14" s="91"/>
      <c r="BD14" s="91"/>
      <c r="BE14" s="25"/>
      <c r="BF14" s="25"/>
      <c r="BG14" s="25"/>
      <c r="BH14" s="38"/>
      <c r="BI14" s="38"/>
      <c r="BJ14" s="39"/>
      <c r="BK14" s="39"/>
      <c r="BL14" s="40"/>
      <c r="BM14" s="40"/>
      <c r="BN14" s="40"/>
      <c r="BO14" s="41"/>
      <c r="BP14" s="41"/>
      <c r="BQ14" s="41"/>
      <c r="BR14" s="38"/>
      <c r="BS14" s="38"/>
      <c r="BT14" s="38"/>
      <c r="BU14" s="38"/>
      <c r="BV14" s="38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2:115" s="17" customFormat="1" ht="18" customHeight="1">
      <c r="B15" s="145"/>
      <c r="C15" s="145"/>
      <c r="D15" s="145"/>
      <c r="E15" s="145"/>
      <c r="F15" s="145"/>
      <c r="G15" s="145"/>
      <c r="H15" s="151"/>
      <c r="I15" s="151"/>
      <c r="J15" s="151"/>
      <c r="K15" s="151"/>
      <c r="T15" s="145"/>
      <c r="U15" s="152"/>
      <c r="V15" s="152"/>
      <c r="W15" s="152"/>
      <c r="X15" s="153"/>
      <c r="Y15" s="153"/>
      <c r="Z15" s="153"/>
      <c r="AA15" s="153"/>
      <c r="AB15" s="153"/>
      <c r="AC15" s="146"/>
      <c r="AD15" s="146"/>
      <c r="AE15" s="146"/>
      <c r="AF15" s="146"/>
      <c r="AG15" s="146"/>
      <c r="AH15" s="146"/>
      <c r="AI15" s="153"/>
      <c r="AJ15" s="153"/>
      <c r="AK15" s="153"/>
      <c r="AL15" s="153"/>
      <c r="AM15" s="153"/>
      <c r="AN15" s="145"/>
      <c r="AO15" s="145"/>
      <c r="AP15" s="145"/>
      <c r="AQ15" s="145"/>
      <c r="AR15" s="145"/>
      <c r="AS15" s="145"/>
      <c r="AT15" s="145"/>
      <c r="AU15" s="145"/>
      <c r="AV15" s="145"/>
      <c r="AW15" s="160"/>
      <c r="AX15" s="160"/>
      <c r="AY15" s="160"/>
      <c r="AZ15" s="160"/>
      <c r="BA15" s="160"/>
      <c r="BB15" s="91"/>
      <c r="BC15" s="91"/>
      <c r="BD15" s="91"/>
      <c r="BE15" s="25"/>
      <c r="BF15" s="25"/>
      <c r="BG15" s="25"/>
      <c r="BH15" s="38"/>
      <c r="BI15" s="38"/>
      <c r="BJ15" s="39"/>
      <c r="BK15" s="39"/>
      <c r="BL15" s="40"/>
      <c r="BM15" s="40"/>
      <c r="BN15" s="40"/>
      <c r="BO15" s="41"/>
      <c r="BP15" s="41"/>
      <c r="BQ15" s="41"/>
      <c r="BR15" s="38"/>
      <c r="BS15" s="38"/>
      <c r="BT15" s="38"/>
      <c r="BU15" s="38"/>
      <c r="BV15" s="38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2:115" s="21" customFormat="1" ht="13.8">
      <c r="C16" s="26" t="s">
        <v>9</v>
      </c>
      <c r="BO16" s="22"/>
      <c r="BP16" s="22"/>
      <c r="BQ16" s="22"/>
      <c r="BR16" s="22"/>
      <c r="BS16" s="22"/>
      <c r="BT16" s="23"/>
      <c r="BU16" s="24"/>
      <c r="BV16" s="24"/>
      <c r="BW16" s="24"/>
      <c r="BX16" s="23"/>
      <c r="BY16" s="24"/>
      <c r="BZ16" s="24"/>
      <c r="CA16" s="24"/>
      <c r="CB16" s="24"/>
      <c r="CC16" s="24"/>
      <c r="CD16" s="22"/>
      <c r="CE16" s="22"/>
      <c r="CF16" s="22"/>
      <c r="CG16" s="22"/>
      <c r="CH16" s="22"/>
    </row>
    <row r="17" spans="3:80" ht="10.199999999999999" customHeight="1" thickBot="1"/>
    <row r="18" spans="3:80" s="21" customFormat="1" ht="14.4" thickBot="1">
      <c r="D18" s="717" t="s">
        <v>36</v>
      </c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9"/>
      <c r="Y18" s="720"/>
      <c r="Z18" s="720"/>
      <c r="AA18" s="720"/>
      <c r="AB18" s="720"/>
      <c r="AC18" s="721" t="s">
        <v>37</v>
      </c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3"/>
      <c r="BK18" s="22"/>
      <c r="BL18" s="22"/>
      <c r="BM18" s="22"/>
      <c r="BN18" s="22"/>
      <c r="BO18" s="22"/>
      <c r="BP18" s="22"/>
      <c r="BQ18" s="23"/>
      <c r="BR18" s="24"/>
      <c r="BS18" s="24"/>
      <c r="BT18" s="24"/>
      <c r="BU18" s="23"/>
      <c r="BV18" s="24"/>
      <c r="BW18" s="24"/>
      <c r="BX18" s="22"/>
      <c r="BY18" s="22"/>
      <c r="BZ18" s="22"/>
      <c r="CA18" s="22"/>
      <c r="CB18" s="22"/>
    </row>
    <row r="19" spans="3:80" s="21" customFormat="1" ht="18" customHeight="1">
      <c r="C19" s="65">
        <v>1</v>
      </c>
      <c r="D19" s="724" t="str">
        <f>IF('Ergebniseingabe VR'!$BI$36="","A3",'Ergebniseingabe VR'!M51)</f>
        <v>A3</v>
      </c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6"/>
      <c r="Y19" s="83" t="s">
        <v>12</v>
      </c>
      <c r="AB19" s="65">
        <v>1</v>
      </c>
      <c r="AC19" s="724" t="str">
        <f>IF('Ergebniseingabe VR'!$BI$36="","A1",'Ergebniseingabe VR'!M49)</f>
        <v>A1</v>
      </c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6"/>
      <c r="BK19" s="22"/>
      <c r="BL19" s="22"/>
      <c r="BM19" s="22"/>
      <c r="BN19" s="22"/>
      <c r="BO19" s="22"/>
      <c r="BP19" s="22"/>
      <c r="BQ19" s="23"/>
      <c r="BR19" s="24"/>
      <c r="BS19" s="24"/>
      <c r="BT19" s="24"/>
      <c r="BU19" s="23"/>
      <c r="BV19" s="24"/>
      <c r="BW19" s="24"/>
      <c r="BX19" s="22"/>
      <c r="BY19" s="22"/>
      <c r="BZ19" s="22"/>
      <c r="CA19" s="22"/>
      <c r="CB19" s="22"/>
    </row>
    <row r="20" spans="3:80" s="21" customFormat="1" ht="18" customHeight="1">
      <c r="C20" s="65">
        <v>2</v>
      </c>
      <c r="D20" s="727" t="str">
        <f>IF('Ergebniseingabe VR'!$BI$36="","A4",'Ergebniseingabe VR'!M52)</f>
        <v>A4</v>
      </c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9"/>
      <c r="Y20" s="83" t="s">
        <v>13</v>
      </c>
      <c r="AB20" s="65">
        <v>2</v>
      </c>
      <c r="AC20" s="727" t="str">
        <f>IF('Ergebniseingabe VR'!$BI$36="","A2",'Ergebniseingabe VR'!M50)</f>
        <v>A2</v>
      </c>
      <c r="AD20" s="728"/>
      <c r="AE20" s="728"/>
      <c r="AF20" s="728"/>
      <c r="AG20" s="728"/>
      <c r="AH20" s="728"/>
      <c r="AI20" s="728"/>
      <c r="AJ20" s="728"/>
      <c r="AK20" s="728"/>
      <c r="AL20" s="728"/>
      <c r="AM20" s="728"/>
      <c r="AN20" s="728"/>
      <c r="AO20" s="728"/>
      <c r="AP20" s="728"/>
      <c r="AQ20" s="728"/>
      <c r="AR20" s="728"/>
      <c r="AS20" s="728"/>
      <c r="AT20" s="728"/>
      <c r="AU20" s="728"/>
      <c r="AV20" s="728"/>
      <c r="AW20" s="729"/>
      <c r="BK20" s="22"/>
      <c r="BL20" s="22"/>
      <c r="BM20" s="22"/>
      <c r="BN20" s="22"/>
      <c r="BO20" s="22"/>
      <c r="BP20" s="22"/>
      <c r="BQ20" s="23"/>
      <c r="BR20" s="24"/>
      <c r="BS20" s="24"/>
      <c r="BT20" s="24"/>
      <c r="BU20" s="23"/>
      <c r="BV20" s="24"/>
      <c r="BW20" s="24"/>
      <c r="BX20" s="22"/>
      <c r="BY20" s="22"/>
      <c r="BZ20" s="22"/>
      <c r="CA20" s="22"/>
      <c r="CB20" s="22"/>
    </row>
    <row r="21" spans="3:80" s="21" customFormat="1" ht="18" customHeight="1">
      <c r="C21" s="65">
        <v>3</v>
      </c>
      <c r="D21" s="727" t="str">
        <f>IF('Ergebniseingabe VR'!$BI$38="","B4",'Ergebniseingabe VR'!M65)</f>
        <v>B4</v>
      </c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8"/>
      <c r="W21" s="728"/>
      <c r="X21" s="729"/>
      <c r="Y21" s="83" t="s">
        <v>14</v>
      </c>
      <c r="AB21" s="65">
        <v>3</v>
      </c>
      <c r="AC21" s="727" t="str">
        <f>IF('Ergebniseingabe VR'!$BI$38="","B2",'Ergebniseingabe VR'!M63)</f>
        <v>B2</v>
      </c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8"/>
      <c r="AR21" s="728"/>
      <c r="AS21" s="728"/>
      <c r="AT21" s="728"/>
      <c r="AU21" s="728"/>
      <c r="AV21" s="728"/>
      <c r="AW21" s="729"/>
      <c r="BK21" s="22"/>
      <c r="BL21" s="22"/>
      <c r="BM21" s="22"/>
      <c r="BN21" s="22"/>
      <c r="BO21" s="22"/>
      <c r="BP21" s="22"/>
      <c r="BQ21" s="23"/>
      <c r="BR21" s="24"/>
      <c r="BS21" s="24"/>
      <c r="BT21" s="24"/>
      <c r="BU21" s="23"/>
      <c r="BV21" s="24"/>
      <c r="BW21" s="24"/>
      <c r="BX21" s="22"/>
      <c r="BY21" s="22"/>
      <c r="BZ21" s="22"/>
      <c r="CA21" s="22"/>
      <c r="CB21" s="22"/>
    </row>
    <row r="22" spans="3:80" s="21" customFormat="1" ht="18" customHeight="1" thickBot="1">
      <c r="C22" s="65">
        <v>4</v>
      </c>
      <c r="D22" s="730" t="str">
        <f>IF('Ergebniseingabe VR'!$BI$38="","B3",'Ergebniseingabe VR'!M64)</f>
        <v>B3</v>
      </c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2"/>
      <c r="AB22" s="65">
        <v>4</v>
      </c>
      <c r="AC22" s="730" t="str">
        <f>IF('Ergebniseingabe VR'!$BI$38="","B1",'Ergebniseingabe VR'!M62)</f>
        <v>B1</v>
      </c>
      <c r="AD22" s="731"/>
      <c r="AE22" s="731"/>
      <c r="AF22" s="731"/>
      <c r="AG22" s="731"/>
      <c r="AH22" s="731"/>
      <c r="AI22" s="731"/>
      <c r="AJ22" s="731"/>
      <c r="AK22" s="731"/>
      <c r="AL22" s="731"/>
      <c r="AM22" s="731"/>
      <c r="AN22" s="731"/>
      <c r="AO22" s="731"/>
      <c r="AP22" s="731"/>
      <c r="AQ22" s="731"/>
      <c r="AR22" s="731"/>
      <c r="AS22" s="731"/>
      <c r="AT22" s="731"/>
      <c r="AU22" s="731"/>
      <c r="AV22" s="731"/>
      <c r="AW22" s="732"/>
      <c r="BJ22" s="22"/>
      <c r="BK22" s="22"/>
      <c r="BL22" s="22"/>
      <c r="BM22" s="22"/>
      <c r="BN22" s="23"/>
      <c r="BO22" s="24"/>
      <c r="BP22" s="24"/>
      <c r="BQ22" s="24"/>
      <c r="BR22" s="23"/>
      <c r="BS22" s="24"/>
      <c r="BT22" s="24"/>
      <c r="BU22" s="24"/>
      <c r="BV22" s="24"/>
      <c r="BW22" s="24"/>
      <c r="BX22" s="22"/>
      <c r="BY22" s="22"/>
      <c r="BZ22" s="22"/>
      <c r="CA22" s="22"/>
      <c r="CB22" s="22"/>
    </row>
    <row r="23" spans="3:80" s="21" customFormat="1" ht="13.8"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20"/>
      <c r="AT23" s="720"/>
      <c r="AU23" s="720"/>
      <c r="AV23" s="720"/>
      <c r="AW23" s="720"/>
    </row>
    <row r="24" spans="3:80" s="21" customFormat="1" ht="14.4" customHeight="1">
      <c r="C24" s="26" t="s">
        <v>51</v>
      </c>
    </row>
    <row r="25" spans="3:80" s="21" customFormat="1" ht="18" customHeight="1" thickBot="1"/>
    <row r="26" spans="3:80" s="21" customFormat="1" ht="18" customHeight="1" thickBot="1">
      <c r="C26" s="358" t="s">
        <v>16</v>
      </c>
      <c r="D26" s="359"/>
      <c r="E26" s="207" t="s">
        <v>17</v>
      </c>
      <c r="F26" s="208"/>
      <c r="G26" s="209"/>
      <c r="H26" s="207" t="s">
        <v>18</v>
      </c>
      <c r="I26" s="208"/>
      <c r="J26" s="209"/>
      <c r="K26" s="207" t="s">
        <v>19</v>
      </c>
      <c r="L26" s="208"/>
      <c r="M26" s="208"/>
      <c r="N26" s="209"/>
      <c r="O26" s="207" t="s">
        <v>20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9"/>
      <c r="BF26" s="207" t="s">
        <v>21</v>
      </c>
      <c r="BG26" s="208"/>
      <c r="BH26" s="208"/>
      <c r="BI26" s="208"/>
      <c r="BJ26" s="208"/>
      <c r="BK26" s="92"/>
    </row>
    <row r="27" spans="3:80" s="21" customFormat="1" ht="18" customHeight="1">
      <c r="C27" s="230">
        <v>1</v>
      </c>
      <c r="D27" s="205"/>
      <c r="E27" s="205" t="s">
        <v>38</v>
      </c>
      <c r="F27" s="205"/>
      <c r="G27" s="205"/>
      <c r="H27" s="210">
        <v>1</v>
      </c>
      <c r="I27" s="210"/>
      <c r="J27" s="210"/>
      <c r="K27" s="366" t="s">
        <v>39</v>
      </c>
      <c r="L27" s="367"/>
      <c r="M27" s="367"/>
      <c r="N27" s="368"/>
      <c r="O27" s="364" t="str">
        <f>$D$19</f>
        <v>A3</v>
      </c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143" t="s">
        <v>23</v>
      </c>
      <c r="AK27" s="365" t="str">
        <f>$D$20</f>
        <v>A4</v>
      </c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76"/>
      <c r="BF27" s="305"/>
      <c r="BG27" s="306"/>
      <c r="BH27" s="306"/>
      <c r="BI27" s="375"/>
      <c r="BJ27" s="375"/>
      <c r="BK27" s="66"/>
    </row>
    <row r="28" spans="3:80" s="21" customFormat="1" ht="18" customHeight="1" thickBot="1">
      <c r="C28" s="233">
        <v>2</v>
      </c>
      <c r="D28" s="204"/>
      <c r="E28" s="204" t="s">
        <v>40</v>
      </c>
      <c r="F28" s="204"/>
      <c r="G28" s="204"/>
      <c r="H28" s="204">
        <v>1</v>
      </c>
      <c r="I28" s="204"/>
      <c r="J28" s="204"/>
      <c r="K28" s="317" t="str">
        <f>K27</f>
        <v>VR</v>
      </c>
      <c r="L28" s="318"/>
      <c r="M28" s="318"/>
      <c r="N28" s="319"/>
      <c r="O28" s="296" t="str">
        <f>$AC$19</f>
        <v>A1</v>
      </c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141" t="s">
        <v>23</v>
      </c>
      <c r="AK28" s="297" t="str">
        <f>$AC$20</f>
        <v>A2</v>
      </c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303"/>
      <c r="BF28" s="286"/>
      <c r="BG28" s="287"/>
      <c r="BH28" s="287"/>
      <c r="BI28" s="309"/>
      <c r="BJ28" s="310"/>
      <c r="BK28" s="66"/>
    </row>
    <row r="29" spans="3:80" s="21" customFormat="1" ht="18" customHeight="1">
      <c r="C29" s="288">
        <v>3</v>
      </c>
      <c r="D29" s="210"/>
      <c r="E29" s="205" t="s">
        <v>38</v>
      </c>
      <c r="F29" s="205"/>
      <c r="G29" s="205"/>
      <c r="H29" s="210">
        <v>1</v>
      </c>
      <c r="I29" s="210"/>
      <c r="J29" s="210"/>
      <c r="K29" s="311" t="s">
        <v>39</v>
      </c>
      <c r="L29" s="312"/>
      <c r="M29" s="312"/>
      <c r="N29" s="313"/>
      <c r="O29" s="314" t="str">
        <f>$D$22</f>
        <v>B3</v>
      </c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90" t="s">
        <v>23</v>
      </c>
      <c r="AK29" s="315" t="str">
        <f>$D$21</f>
        <v>B4</v>
      </c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6"/>
      <c r="BF29" s="484"/>
      <c r="BG29" s="485"/>
      <c r="BH29" s="485"/>
      <c r="BI29" s="486"/>
      <c r="BJ29" s="486"/>
      <c r="BK29" s="66"/>
    </row>
    <row r="30" spans="3:80" s="21" customFormat="1" ht="18" customHeight="1" thickBot="1">
      <c r="C30" s="233">
        <v>4</v>
      </c>
      <c r="D30" s="204"/>
      <c r="E30" s="204" t="s">
        <v>40</v>
      </c>
      <c r="F30" s="204"/>
      <c r="G30" s="204"/>
      <c r="H30" s="204">
        <v>1</v>
      </c>
      <c r="I30" s="204"/>
      <c r="J30" s="204"/>
      <c r="K30" s="317" t="s">
        <v>39</v>
      </c>
      <c r="L30" s="318"/>
      <c r="M30" s="318"/>
      <c r="N30" s="319"/>
      <c r="O30" s="296" t="str">
        <f>$AC$22</f>
        <v>B1</v>
      </c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141" t="s">
        <v>23</v>
      </c>
      <c r="AK30" s="297" t="str">
        <f>$AC$21</f>
        <v>B2</v>
      </c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303"/>
      <c r="BF30" s="286"/>
      <c r="BG30" s="287"/>
      <c r="BH30" s="287"/>
      <c r="BI30" s="309"/>
      <c r="BJ30" s="310"/>
      <c r="BK30" s="66"/>
    </row>
    <row r="31" spans="3:80" s="21" customFormat="1" ht="18" customHeight="1">
      <c r="C31" s="288">
        <v>5</v>
      </c>
      <c r="D31" s="210"/>
      <c r="E31" s="205" t="s">
        <v>38</v>
      </c>
      <c r="F31" s="205"/>
      <c r="G31" s="205"/>
      <c r="H31" s="210">
        <v>1</v>
      </c>
      <c r="I31" s="210"/>
      <c r="J31" s="210"/>
      <c r="K31" s="311">
        <f>H14</f>
        <v>0.47916666666666669</v>
      </c>
      <c r="L31" s="312"/>
      <c r="M31" s="312"/>
      <c r="N31" s="313"/>
      <c r="O31" s="314" t="str">
        <f>$D$19</f>
        <v>A3</v>
      </c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90" t="s">
        <v>23</v>
      </c>
      <c r="AK31" s="315" t="str">
        <f>$D$21</f>
        <v>B4</v>
      </c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6"/>
      <c r="BF31" s="484"/>
      <c r="BG31" s="485"/>
      <c r="BH31" s="485"/>
      <c r="BI31" s="486"/>
      <c r="BJ31" s="486"/>
      <c r="BK31" s="66"/>
    </row>
    <row r="32" spans="3:80" s="21" customFormat="1" ht="18" customHeight="1" thickBot="1">
      <c r="C32" s="233">
        <v>6</v>
      </c>
      <c r="D32" s="204"/>
      <c r="E32" s="204" t="s">
        <v>40</v>
      </c>
      <c r="F32" s="204"/>
      <c r="G32" s="204"/>
      <c r="H32" s="204">
        <v>1</v>
      </c>
      <c r="I32" s="204"/>
      <c r="J32" s="204"/>
      <c r="K32" s="317">
        <f>K31+TEXT($U$14*($X$14/1440)+($AI$14/1440)+($AW$14/1440),"hh:mm")</f>
        <v>0.4861111111111111</v>
      </c>
      <c r="L32" s="318"/>
      <c r="M32" s="318"/>
      <c r="N32" s="319"/>
      <c r="O32" s="296" t="str">
        <f>$AC$19</f>
        <v>A1</v>
      </c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141" t="s">
        <v>23</v>
      </c>
      <c r="AK32" s="297" t="str">
        <f>$AC$21</f>
        <v>B2</v>
      </c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303"/>
      <c r="BF32" s="286"/>
      <c r="BG32" s="287"/>
      <c r="BH32" s="287"/>
      <c r="BI32" s="309"/>
      <c r="BJ32" s="310"/>
      <c r="BK32" s="66"/>
    </row>
    <row r="33" spans="1:133" s="21" customFormat="1" ht="18" customHeight="1">
      <c r="C33" s="288">
        <v>7</v>
      </c>
      <c r="D33" s="210"/>
      <c r="E33" s="205" t="s">
        <v>38</v>
      </c>
      <c r="F33" s="205"/>
      <c r="G33" s="205"/>
      <c r="H33" s="210">
        <v>1</v>
      </c>
      <c r="I33" s="210"/>
      <c r="J33" s="210"/>
      <c r="K33" s="366">
        <f>K32+TEXT($U$14*($X$14/1440)+($AI$14/1440)+($AW$14/1440),"hh:mm")</f>
        <v>0.49305555555555552</v>
      </c>
      <c r="L33" s="367"/>
      <c r="M33" s="367"/>
      <c r="N33" s="368"/>
      <c r="O33" s="314" t="str">
        <f>$D$20</f>
        <v>A4</v>
      </c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90" t="s">
        <v>23</v>
      </c>
      <c r="AK33" s="315" t="str">
        <f>$D$22</f>
        <v>B3</v>
      </c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6"/>
      <c r="BF33" s="484"/>
      <c r="BG33" s="485"/>
      <c r="BH33" s="485"/>
      <c r="BI33" s="486"/>
      <c r="BJ33" s="486"/>
      <c r="BK33" s="66"/>
    </row>
    <row r="34" spans="1:133" s="21" customFormat="1" ht="18" customHeight="1" thickBot="1">
      <c r="C34" s="233">
        <v>8</v>
      </c>
      <c r="D34" s="204"/>
      <c r="E34" s="204" t="s">
        <v>40</v>
      </c>
      <c r="F34" s="204"/>
      <c r="G34" s="204"/>
      <c r="H34" s="204">
        <v>1</v>
      </c>
      <c r="I34" s="204"/>
      <c r="J34" s="204"/>
      <c r="K34" s="317">
        <f t="shared" ref="K34:K38" si="0">K33+TEXT($U$14*($X$14/1440)+($AI$14/1440)+($AW$14/1440),"hh:mm")</f>
        <v>0.49999999999999994</v>
      </c>
      <c r="L34" s="318"/>
      <c r="M34" s="318"/>
      <c r="N34" s="319"/>
      <c r="O34" s="296" t="str">
        <f>$AC$20</f>
        <v>A2</v>
      </c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141" t="s">
        <v>23</v>
      </c>
      <c r="AK34" s="297" t="str">
        <f>$AC$22</f>
        <v>B1</v>
      </c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303"/>
      <c r="BF34" s="286"/>
      <c r="BG34" s="287"/>
      <c r="BH34" s="287"/>
      <c r="BI34" s="309"/>
      <c r="BJ34" s="310"/>
      <c r="BK34" s="66"/>
    </row>
    <row r="35" spans="1:133" s="21" customFormat="1" ht="18" customHeight="1">
      <c r="C35" s="288">
        <v>9</v>
      </c>
      <c r="D35" s="210"/>
      <c r="E35" s="205" t="s">
        <v>38</v>
      </c>
      <c r="F35" s="205"/>
      <c r="G35" s="205"/>
      <c r="H35" s="210">
        <v>1</v>
      </c>
      <c r="I35" s="210"/>
      <c r="J35" s="210"/>
      <c r="K35" s="366">
        <f t="shared" si="0"/>
        <v>0.50694444444444442</v>
      </c>
      <c r="L35" s="367"/>
      <c r="M35" s="367"/>
      <c r="N35" s="368"/>
      <c r="O35" s="314" t="str">
        <f>$D$20</f>
        <v>A4</v>
      </c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90" t="s">
        <v>23</v>
      </c>
      <c r="AK35" s="315" t="str">
        <f>$D$21</f>
        <v>B4</v>
      </c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6"/>
      <c r="BF35" s="484"/>
      <c r="BG35" s="485"/>
      <c r="BH35" s="485"/>
      <c r="BI35" s="486"/>
      <c r="BJ35" s="486"/>
      <c r="BK35" s="66"/>
    </row>
    <row r="36" spans="1:133" s="21" customFormat="1" ht="18" customHeight="1" thickBot="1">
      <c r="C36" s="233">
        <v>10</v>
      </c>
      <c r="D36" s="204"/>
      <c r="E36" s="204" t="s">
        <v>40</v>
      </c>
      <c r="F36" s="204"/>
      <c r="G36" s="204"/>
      <c r="H36" s="204">
        <v>1</v>
      </c>
      <c r="I36" s="204"/>
      <c r="J36" s="204"/>
      <c r="K36" s="317">
        <f t="shared" si="0"/>
        <v>0.51388888888888884</v>
      </c>
      <c r="L36" s="318"/>
      <c r="M36" s="318"/>
      <c r="N36" s="319"/>
      <c r="O36" s="296" t="str">
        <f>AC20</f>
        <v>A2</v>
      </c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141" t="s">
        <v>23</v>
      </c>
      <c r="AK36" s="297" t="str">
        <f>AC21</f>
        <v>B2</v>
      </c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303"/>
      <c r="BF36" s="286"/>
      <c r="BG36" s="287"/>
      <c r="BH36" s="287"/>
      <c r="BI36" s="309"/>
      <c r="BJ36" s="310"/>
      <c r="BK36" s="66"/>
    </row>
    <row r="37" spans="1:133" s="21" customFormat="1" ht="18" customHeight="1">
      <c r="C37" s="288">
        <v>11</v>
      </c>
      <c r="D37" s="210"/>
      <c r="E37" s="205" t="s">
        <v>38</v>
      </c>
      <c r="F37" s="205"/>
      <c r="G37" s="205"/>
      <c r="H37" s="210">
        <v>1</v>
      </c>
      <c r="I37" s="210"/>
      <c r="J37" s="210"/>
      <c r="K37" s="366">
        <f t="shared" si="0"/>
        <v>0.52083333333333326</v>
      </c>
      <c r="L37" s="367"/>
      <c r="M37" s="367"/>
      <c r="N37" s="368"/>
      <c r="O37" s="314" t="str">
        <f>D19</f>
        <v>A3</v>
      </c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90" t="s">
        <v>23</v>
      </c>
      <c r="AK37" s="315" t="str">
        <f>D22</f>
        <v>B3</v>
      </c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6"/>
      <c r="BF37" s="484"/>
      <c r="BG37" s="485"/>
      <c r="BH37" s="485"/>
      <c r="BI37" s="486"/>
      <c r="BJ37" s="486"/>
      <c r="BK37" s="66"/>
    </row>
    <row r="38" spans="1:133" s="21" customFormat="1" ht="18" customHeight="1" thickBot="1">
      <c r="C38" s="233">
        <v>12</v>
      </c>
      <c r="D38" s="204"/>
      <c r="E38" s="204" t="s">
        <v>40</v>
      </c>
      <c r="F38" s="204"/>
      <c r="G38" s="204"/>
      <c r="H38" s="204">
        <v>1</v>
      </c>
      <c r="I38" s="204"/>
      <c r="J38" s="204"/>
      <c r="K38" s="317">
        <f t="shared" si="0"/>
        <v>0.52777777777777768</v>
      </c>
      <c r="L38" s="318"/>
      <c r="M38" s="318"/>
      <c r="N38" s="319"/>
      <c r="O38" s="296" t="str">
        <f>AC19</f>
        <v>A1</v>
      </c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141" t="s">
        <v>23</v>
      </c>
      <c r="AK38" s="297" t="str">
        <f>AC22</f>
        <v>B1</v>
      </c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303"/>
      <c r="BF38" s="286"/>
      <c r="BG38" s="287"/>
      <c r="BH38" s="287"/>
      <c r="BI38" s="309"/>
      <c r="BJ38" s="309"/>
      <c r="BK38" s="66"/>
      <c r="EB38" s="72"/>
      <c r="EC38" s="72"/>
    </row>
    <row r="39" spans="1:133" s="21" customFormat="1" ht="18" customHeight="1"/>
    <row r="40" spans="1:133" s="21" customFormat="1" ht="20.25" customHeight="1" thickBot="1">
      <c r="K40" s="26" t="s">
        <v>25</v>
      </c>
      <c r="BX40" s="74"/>
      <c r="BY40" s="74"/>
      <c r="BZ40" s="74"/>
      <c r="CA40" s="74"/>
      <c r="CB40" s="74"/>
      <c r="CC40" s="74"/>
      <c r="CD40" s="75"/>
      <c r="CE40" s="75"/>
      <c r="CF40" s="76"/>
      <c r="CG40" s="76"/>
      <c r="CH40" s="76"/>
      <c r="CI40" s="76"/>
      <c r="CJ40" s="76"/>
      <c r="CK40" s="75"/>
      <c r="CL40" s="75"/>
      <c r="CM40" s="74"/>
      <c r="CN40" s="74"/>
      <c r="CO40" s="74"/>
      <c r="CP40" s="74"/>
      <c r="CQ40" s="74"/>
      <c r="CR40" s="74"/>
      <c r="CS40" s="74"/>
      <c r="CT40" s="77"/>
      <c r="CU40" s="74"/>
      <c r="CV40" s="74"/>
      <c r="CW40" s="22"/>
      <c r="CX40" s="22"/>
      <c r="CY40" s="22"/>
      <c r="CZ40" s="22"/>
      <c r="DA40" s="22"/>
      <c r="DB40" s="22"/>
      <c r="DC40" s="22"/>
    </row>
    <row r="41" spans="1:133" s="21" customFormat="1" ht="18" customHeight="1">
      <c r="C41" s="27"/>
      <c r="D41" s="27"/>
      <c r="E41" s="27"/>
      <c r="F41" s="27"/>
      <c r="G41" s="27"/>
      <c r="H41" s="27"/>
      <c r="I41" s="27"/>
      <c r="K41" s="26"/>
      <c r="AH41" s="469" t="str">
        <f>M49</f>
        <v>A3</v>
      </c>
      <c r="AI41" s="470"/>
      <c r="AJ41" s="471"/>
      <c r="AK41" s="478" t="str">
        <f>M50</f>
        <v>A4</v>
      </c>
      <c r="AL41" s="470"/>
      <c r="AM41" s="471"/>
      <c r="AN41" s="478" t="str">
        <f>M51</f>
        <v>B4</v>
      </c>
      <c r="AO41" s="470"/>
      <c r="AP41" s="471"/>
      <c r="AQ41" s="478" t="str">
        <f>M52</f>
        <v>B3</v>
      </c>
      <c r="AR41" s="470"/>
      <c r="AS41" s="481"/>
      <c r="BQ41" s="24"/>
      <c r="BR41" s="23"/>
      <c r="BS41" s="24"/>
      <c r="BT41" s="24"/>
      <c r="BU41" s="24"/>
      <c r="BV41" s="24"/>
      <c r="BW41" s="24"/>
      <c r="BX41" s="22"/>
      <c r="BY41" s="22"/>
      <c r="BZ41" s="22"/>
      <c r="CA41" s="22"/>
      <c r="CB41" s="22"/>
    </row>
    <row r="42" spans="1:133" s="21" customFormat="1" ht="18" customHeight="1">
      <c r="C42" s="27"/>
      <c r="D42" s="27"/>
      <c r="E42" s="27"/>
      <c r="F42" s="27"/>
      <c r="G42" s="27"/>
      <c r="H42" s="27"/>
      <c r="I42" s="27"/>
      <c r="K42" s="26"/>
      <c r="AH42" s="472"/>
      <c r="AI42" s="473"/>
      <c r="AJ42" s="474"/>
      <c r="AK42" s="479"/>
      <c r="AL42" s="473"/>
      <c r="AM42" s="474"/>
      <c r="AN42" s="479"/>
      <c r="AO42" s="473"/>
      <c r="AP42" s="474"/>
      <c r="AQ42" s="479"/>
      <c r="AR42" s="473"/>
      <c r="AS42" s="482"/>
      <c r="BQ42" s="22"/>
      <c r="BR42" s="22"/>
      <c r="BS42" s="22"/>
      <c r="BT42" s="22"/>
      <c r="BU42" s="23"/>
      <c r="BV42" s="24"/>
      <c r="BW42" s="24"/>
      <c r="BX42" s="24"/>
      <c r="BY42" s="23"/>
      <c r="BZ42" s="24"/>
      <c r="CA42" s="24"/>
      <c r="CB42" s="24"/>
      <c r="CC42" s="24"/>
      <c r="CD42" s="24"/>
      <c r="CE42" s="22"/>
      <c r="CF42" s="22"/>
      <c r="CG42" s="22"/>
      <c r="CH42" s="22"/>
      <c r="CI42" s="22"/>
    </row>
    <row r="43" spans="1:133" s="21" customFormat="1" ht="18" customHeight="1">
      <c r="A43" s="93"/>
      <c r="C43" s="27"/>
      <c r="D43" s="27"/>
      <c r="E43" s="27"/>
      <c r="F43" s="27"/>
      <c r="G43" s="27"/>
      <c r="H43" s="27"/>
      <c r="I43" s="27"/>
      <c r="K43" s="26"/>
      <c r="AH43" s="472"/>
      <c r="AI43" s="473"/>
      <c r="AJ43" s="474"/>
      <c r="AK43" s="479"/>
      <c r="AL43" s="473"/>
      <c r="AM43" s="474"/>
      <c r="AN43" s="479"/>
      <c r="AO43" s="473"/>
      <c r="AP43" s="474"/>
      <c r="AQ43" s="479"/>
      <c r="AR43" s="473"/>
      <c r="AS43" s="482"/>
      <c r="BQ43" s="22"/>
      <c r="BR43" s="22"/>
      <c r="BS43" s="22"/>
      <c r="BT43" s="22"/>
      <c r="BU43" s="23"/>
      <c r="BV43" s="24"/>
      <c r="BW43" s="24"/>
      <c r="BX43" s="24"/>
      <c r="BY43" s="23"/>
      <c r="BZ43" s="24"/>
      <c r="CA43" s="24"/>
      <c r="CB43" s="24"/>
      <c r="CC43" s="24"/>
      <c r="CD43" s="24"/>
      <c r="CE43" s="22"/>
      <c r="CF43" s="22"/>
      <c r="CG43" s="22"/>
      <c r="CH43" s="22"/>
      <c r="CI43" s="22"/>
    </row>
    <row r="44" spans="1:133" s="21" customFormat="1" ht="18" customHeight="1">
      <c r="A44" s="67"/>
      <c r="C44" s="27"/>
      <c r="D44" s="27"/>
      <c r="E44" s="27"/>
      <c r="F44" s="27"/>
      <c r="G44" s="27"/>
      <c r="H44" s="27"/>
      <c r="I44" s="27"/>
      <c r="K44" s="26"/>
      <c r="AH44" s="472"/>
      <c r="AI44" s="473"/>
      <c r="AJ44" s="474"/>
      <c r="AK44" s="479"/>
      <c r="AL44" s="473"/>
      <c r="AM44" s="474"/>
      <c r="AN44" s="479"/>
      <c r="AO44" s="473"/>
      <c r="AP44" s="474"/>
      <c r="AQ44" s="479"/>
      <c r="AR44" s="473"/>
      <c r="AS44" s="482"/>
      <c r="BQ44" s="22"/>
      <c r="BR44" s="22"/>
      <c r="BS44" s="22"/>
      <c r="BT44" s="22"/>
      <c r="BU44" s="23"/>
      <c r="BV44" s="24"/>
      <c r="BW44" s="24"/>
      <c r="BX44" s="24"/>
      <c r="BY44" s="23"/>
      <c r="BZ44" s="24"/>
      <c r="CA44" s="24"/>
      <c r="CB44" s="24"/>
      <c r="CC44" s="24"/>
      <c r="CD44" s="24"/>
      <c r="CE44" s="22"/>
      <c r="CF44" s="22"/>
      <c r="CG44" s="22"/>
      <c r="CH44" s="22"/>
      <c r="CI44" s="22"/>
    </row>
    <row r="45" spans="1:133" s="21" customFormat="1" ht="18" customHeight="1">
      <c r="A45" s="67"/>
      <c r="C45" s="27"/>
      <c r="D45" s="27"/>
      <c r="E45" s="27"/>
      <c r="F45" s="27"/>
      <c r="G45" s="27"/>
      <c r="H45" s="27"/>
      <c r="I45" s="27"/>
      <c r="K45" s="26"/>
      <c r="AH45" s="472"/>
      <c r="AI45" s="473"/>
      <c r="AJ45" s="474"/>
      <c r="AK45" s="479"/>
      <c r="AL45" s="473"/>
      <c r="AM45" s="474"/>
      <c r="AN45" s="479"/>
      <c r="AO45" s="473"/>
      <c r="AP45" s="474"/>
      <c r="AQ45" s="479"/>
      <c r="AR45" s="473"/>
      <c r="AS45" s="482"/>
      <c r="BQ45" s="18"/>
      <c r="BR45" s="18"/>
      <c r="BS45" s="18"/>
      <c r="BT45" s="19"/>
      <c r="BU45" s="20"/>
      <c r="BV45" s="20"/>
      <c r="BW45" s="20"/>
      <c r="BX45" s="19"/>
      <c r="BY45" s="20"/>
      <c r="BZ45" s="20"/>
      <c r="CA45" s="20"/>
      <c r="CB45" s="20"/>
      <c r="CC45" s="20"/>
      <c r="CD45" s="18"/>
      <c r="CE45" s="18"/>
      <c r="CF45" s="18"/>
      <c r="CG45" s="18"/>
      <c r="CH45" s="18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</row>
    <row r="46" spans="1:133" s="21" customFormat="1" ht="18" customHeight="1">
      <c r="A46" s="67"/>
      <c r="C46" s="27"/>
      <c r="D46" s="27"/>
      <c r="E46" s="27"/>
      <c r="F46" s="27"/>
      <c r="G46" s="27"/>
      <c r="H46" s="27"/>
      <c r="I46" s="27"/>
      <c r="K46" s="26"/>
      <c r="AH46" s="472"/>
      <c r="AI46" s="473"/>
      <c r="AJ46" s="474"/>
      <c r="AK46" s="479"/>
      <c r="AL46" s="473"/>
      <c r="AM46" s="474"/>
      <c r="AN46" s="479"/>
      <c r="AO46" s="473"/>
      <c r="AP46" s="474"/>
      <c r="AQ46" s="479"/>
      <c r="AR46" s="473"/>
      <c r="AS46" s="482"/>
      <c r="BQ46" s="22"/>
      <c r="BR46" s="22"/>
      <c r="BS46" s="22"/>
      <c r="BT46" s="23"/>
      <c r="BU46" s="24"/>
      <c r="BV46" s="24"/>
      <c r="BW46" s="24"/>
      <c r="BX46" s="23"/>
      <c r="BY46" s="24"/>
      <c r="BZ46" s="24"/>
      <c r="CA46" s="24"/>
      <c r="CB46" s="24"/>
      <c r="CC46" s="24"/>
      <c r="CD46" s="22"/>
      <c r="CE46" s="22"/>
      <c r="CF46" s="22"/>
      <c r="CG46" s="22"/>
      <c r="CH46" s="22"/>
    </row>
    <row r="47" spans="1:133" s="21" customFormat="1" ht="18" customHeight="1" thickBot="1">
      <c r="A47" s="67"/>
      <c r="C47" s="438" t="s">
        <v>26</v>
      </c>
      <c r="D47" s="439"/>
      <c r="E47" s="439"/>
      <c r="F47" s="439"/>
      <c r="G47" s="439"/>
      <c r="H47" s="439"/>
      <c r="I47" s="440"/>
      <c r="AH47" s="472"/>
      <c r="AI47" s="473"/>
      <c r="AJ47" s="474"/>
      <c r="AK47" s="479"/>
      <c r="AL47" s="473"/>
      <c r="AM47" s="474"/>
      <c r="AN47" s="479"/>
      <c r="AO47" s="473"/>
      <c r="AP47" s="474"/>
      <c r="AQ47" s="479"/>
      <c r="AR47" s="473"/>
      <c r="AS47" s="482"/>
      <c r="BQ47" s="38"/>
      <c r="BR47" s="38"/>
      <c r="BS47" s="38"/>
      <c r="BT47" s="39"/>
      <c r="BU47" s="38"/>
      <c r="BV47" s="38"/>
      <c r="BW47" s="38"/>
      <c r="BX47" s="39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</row>
    <row r="48" spans="1:133" s="21" customFormat="1" ht="18" customHeight="1" thickBot="1">
      <c r="A48" s="67"/>
      <c r="C48" s="441" t="s">
        <v>27</v>
      </c>
      <c r="D48" s="442"/>
      <c r="E48" s="442"/>
      <c r="F48" s="443"/>
      <c r="G48" s="441" t="s">
        <v>28</v>
      </c>
      <c r="H48" s="442"/>
      <c r="I48" s="443"/>
      <c r="K48" s="467" t="str">
        <f>IF(ER!L9=0,D18,IF(ER!B9&lt;&gt;ER!L9,"es liegen nicht alle Ergebnisse vor",D18))</f>
        <v>Silberrunde</v>
      </c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6"/>
      <c r="AH48" s="475"/>
      <c r="AI48" s="476"/>
      <c r="AJ48" s="477"/>
      <c r="AK48" s="480"/>
      <c r="AL48" s="476"/>
      <c r="AM48" s="477"/>
      <c r="AN48" s="480"/>
      <c r="AO48" s="476"/>
      <c r="AP48" s="477"/>
      <c r="AQ48" s="480"/>
      <c r="AR48" s="476"/>
      <c r="AS48" s="483"/>
      <c r="AT48" s="465" t="s">
        <v>29</v>
      </c>
      <c r="AU48" s="465"/>
      <c r="AV48" s="468"/>
      <c r="AW48" s="464" t="s">
        <v>30</v>
      </c>
      <c r="AX48" s="465"/>
      <c r="AY48" s="468"/>
      <c r="AZ48" s="464" t="s">
        <v>31</v>
      </c>
      <c r="BA48" s="465"/>
      <c r="BB48" s="468"/>
      <c r="BC48" s="464" t="s">
        <v>32</v>
      </c>
      <c r="BD48" s="465"/>
      <c r="BE48" s="468"/>
      <c r="BF48" s="463" t="s">
        <v>33</v>
      </c>
      <c r="BG48" s="463"/>
      <c r="BH48" s="463"/>
      <c r="BI48" s="463"/>
      <c r="BJ48" s="463"/>
      <c r="BK48" s="463" t="s">
        <v>34</v>
      </c>
      <c r="BL48" s="463"/>
      <c r="BM48" s="464"/>
      <c r="BN48" s="464" t="s">
        <v>35</v>
      </c>
      <c r="BO48" s="465"/>
      <c r="BP48" s="466"/>
      <c r="BQ48" s="22"/>
      <c r="BR48" s="22"/>
      <c r="BS48" s="22"/>
      <c r="BT48" s="23"/>
      <c r="BU48" s="24"/>
      <c r="BV48" s="24"/>
      <c r="BW48" s="24"/>
      <c r="BX48" s="23"/>
      <c r="BY48" s="24"/>
      <c r="BZ48" s="24"/>
      <c r="CA48" s="24"/>
      <c r="CB48" s="24"/>
      <c r="CC48" s="24"/>
      <c r="CD48" s="22"/>
      <c r="CE48" s="22"/>
      <c r="CF48" s="22"/>
      <c r="CG48" s="22"/>
      <c r="CH48" s="22"/>
    </row>
    <row r="49" spans="1:94" s="21" customFormat="1" ht="18" customHeight="1">
      <c r="A49" s="67"/>
      <c r="C49" s="400"/>
      <c r="D49" s="400"/>
      <c r="E49" s="400"/>
      <c r="F49" s="400"/>
      <c r="G49" s="400"/>
      <c r="H49" s="400"/>
      <c r="I49" s="400"/>
      <c r="K49" s="429" t="str">
        <f>IF(ER!$L$9=0,"",1)</f>
        <v/>
      </c>
      <c r="L49" s="430"/>
      <c r="M49" s="431" t="str">
        <f>IF(ER!$L$9=0,D19,VLOOKUP(ER!B5,ER!$C$5:$O$8,4,0))</f>
        <v>A3</v>
      </c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3"/>
      <c r="AI49" s="433"/>
      <c r="AJ49" s="434"/>
      <c r="AK49" s="426" t="str">
        <f>IF(AND(M49&amp;$AK$41=VLOOKUP(M49&amp;$AK$41,ER!$D$23:$H$46,1,0),VLOOKUP(M49&amp;$AK$41,ER!$D$23:$H$46,4,0)&lt;&gt;""),VLOOKUP(M49&amp;$AK$41,ER!$D$23:$H$46,4,0),VLOOKUP(M49&amp;$AK$41,ER!$D$23:$H$46,5,0))</f>
        <v/>
      </c>
      <c r="AL49" s="426"/>
      <c r="AM49" s="426"/>
      <c r="AN49" s="426" t="str">
        <f>IF(AND(M49&amp;$AN$41=VLOOKUP(M49&amp;$AN$41,ER!$D$23:$H$46,1,0),VLOOKUP(M49&amp;$AN$41,ER!$D$23:$H$46,4,0)&lt;&gt;""),VLOOKUP(M49&amp;$AN$41,ER!$D$23:$H$46,4,0),VLOOKUP(M49&amp;$AN$41,ER!$D$23:$H$46,5,0))</f>
        <v/>
      </c>
      <c r="AO49" s="426"/>
      <c r="AP49" s="426"/>
      <c r="AQ49" s="435" t="str">
        <f>IF(AND(M49&amp;$AQ$41=VLOOKUP(M49&amp;$AQ$41,ER!$D$23:$H$46,1,0),VLOOKUP(M49&amp;$AQ$41,ER!$D$23:$H$46,4,0)&lt;&gt;""),VLOOKUP(M49&amp;$AQ$41,ER!$D$23:$H$46,4,0),VLOOKUP(M49&amp;$AQ$41,ER!$D$23:$H$46,5,0))</f>
        <v/>
      </c>
      <c r="AR49" s="436"/>
      <c r="AS49" s="436"/>
      <c r="AT49" s="436" t="str">
        <f>IF(ER!$L$9=0,"",VLOOKUP(ER!B5,ER!$C$5:$O$8,10,0))</f>
        <v/>
      </c>
      <c r="AU49" s="436"/>
      <c r="AV49" s="437"/>
      <c r="AW49" s="426" t="str">
        <f>IF(ER!$L$9=0,"",VLOOKUP(ER!B5,ER!$C$5:$O$8,11,0))</f>
        <v/>
      </c>
      <c r="AX49" s="426"/>
      <c r="AY49" s="426"/>
      <c r="AZ49" s="426" t="str">
        <f>IF(ER!$L$9=0,"",VLOOKUP(ER!B5,ER!$C$5:$O$8,12,0))</f>
        <v/>
      </c>
      <c r="BA49" s="426"/>
      <c r="BB49" s="426"/>
      <c r="BC49" s="426" t="str">
        <f>IF(ER!$L$9=0,"",VLOOKUP(ER!B5,ER!$C$5:$O$8,13,0))</f>
        <v/>
      </c>
      <c r="BD49" s="426"/>
      <c r="BE49" s="426"/>
      <c r="BF49" s="423" t="str">
        <f>IF(ER!$L$9=0,"",VLOOKUP(ER!B5,ER!$C$5:$O$8,5,0))</f>
        <v/>
      </c>
      <c r="BG49" s="423"/>
      <c r="BH49" s="147" t="str">
        <f>IF(ER!$L$9=0,"",":")</f>
        <v/>
      </c>
      <c r="BI49" s="425" t="str">
        <f>IF(ER!$L$9=0,"",VLOOKUP(ER!B5,ER!$C$5:$O$8,6,0))</f>
        <v/>
      </c>
      <c r="BJ49" s="426"/>
      <c r="BK49" s="427" t="str">
        <f>IF(ER!$L$9=0,"",BF49-BI49)</f>
        <v/>
      </c>
      <c r="BL49" s="427"/>
      <c r="BM49" s="428"/>
      <c r="BN49" s="426" t="str">
        <f>IF(ER!$L$9=0,"",VLOOKUP(ER!B5,ER!$C$5:$O$8,7,0))</f>
        <v/>
      </c>
      <c r="BO49" s="426"/>
      <c r="BP49" s="435"/>
      <c r="BQ49" s="75"/>
      <c r="BR49" s="75"/>
      <c r="BS49" s="75"/>
      <c r="BT49" s="76"/>
      <c r="BU49" s="75"/>
      <c r="BV49" s="75"/>
      <c r="BW49" s="74"/>
      <c r="BX49" s="74"/>
      <c r="BY49" s="74"/>
      <c r="BZ49" s="74"/>
      <c r="CA49" s="74"/>
      <c r="CB49" s="74"/>
      <c r="CC49" s="74"/>
      <c r="CD49" s="22"/>
      <c r="CE49" s="22"/>
      <c r="CF49" s="22"/>
      <c r="CG49" s="22"/>
      <c r="CH49" s="22"/>
      <c r="CI49" s="22"/>
      <c r="CJ49" s="22"/>
    </row>
    <row r="50" spans="1:94" s="21" customFormat="1" ht="18" customHeight="1">
      <c r="A50" s="67"/>
      <c r="C50" s="400"/>
      <c r="D50" s="400"/>
      <c r="E50" s="400"/>
      <c r="F50" s="400"/>
      <c r="G50" s="400"/>
      <c r="H50" s="400"/>
      <c r="I50" s="400"/>
      <c r="K50" s="414" t="str">
        <f>IF(ER!$L$9=0,"",IF(VLOOKUP(ER!B6,ER!$C$5:$E$8,3,0)=MAX(K$49:K49),"",ER!B6))</f>
        <v/>
      </c>
      <c r="L50" s="415"/>
      <c r="M50" s="416" t="str">
        <f>IF(ER!$L$9=0,D20,VLOOKUP(ER!B6,ER!$C$5:$O$8,4,0))</f>
        <v>A4</v>
      </c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8" t="str">
        <f>IF(AND(M50&amp;$AH$41=VLOOKUP(M50&amp;$AH$41,ER!$D$23:$H$46,1,0),VLOOKUP(M50&amp;$AH$41,ER!$D$23:$H$46,4,0)&lt;&gt;""),VLOOKUP(M50&amp;$AH$41,ER!$D$23:$H$46,4,0),VLOOKUP(M50&amp;$AH$41,ER!$D$23:$H$46,5,0))</f>
        <v/>
      </c>
      <c r="AI50" s="418"/>
      <c r="AJ50" s="419"/>
      <c r="AK50" s="420"/>
      <c r="AL50" s="420"/>
      <c r="AM50" s="420"/>
      <c r="AN50" s="411" t="str">
        <f>IF(AND(M50&amp;$AN$41=VLOOKUP(M50&amp;$AN$41,ER!$D$23:$H$46,1,0),VLOOKUP(M50&amp;$AN$41,ER!$D$23:$H$46,4,0)&lt;&gt;""),VLOOKUP(M50&amp;$AN$41,ER!$D$23:$H$46,4,0),VLOOKUP(M50&amp;$AN$41,ER!$D$23:$H$46,5,0))</f>
        <v/>
      </c>
      <c r="AO50" s="411"/>
      <c r="AP50" s="411"/>
      <c r="AQ50" s="421" t="str">
        <f>IF(AND(M50&amp;$AQ$41=VLOOKUP(M50&amp;$AQ$41,ER!$D$23:$H$46,1,0),VLOOKUP(M50&amp;$AQ$41,ER!$D$23:$H$46,4,0)&lt;&gt;""),VLOOKUP(M50&amp;$AQ$41,ER!$D$23:$H$46,4,0),VLOOKUP(M50&amp;$AQ$41,ER!$D$23:$H$46,5,0))</f>
        <v/>
      </c>
      <c r="AR50" s="418"/>
      <c r="AS50" s="418"/>
      <c r="AT50" s="418" t="str">
        <f>IF(ER!$L$9=0,"",VLOOKUP(ER!B6,ER!$C$5:$O$8,10,0))</f>
        <v/>
      </c>
      <c r="AU50" s="418"/>
      <c r="AV50" s="419"/>
      <c r="AW50" s="411" t="str">
        <f>IF(ER!$L$9=0,"",VLOOKUP(ER!B6,ER!$C$5:$O$8,11,0))</f>
        <v/>
      </c>
      <c r="AX50" s="411"/>
      <c r="AY50" s="411"/>
      <c r="AZ50" s="411" t="str">
        <f>IF(ER!$L$9=0,"",VLOOKUP(ER!B6,ER!$C$5:$O$8,12,0))</f>
        <v/>
      </c>
      <c r="BA50" s="411"/>
      <c r="BB50" s="411"/>
      <c r="BC50" s="411" t="str">
        <f>IF(ER!$L$9=0,"",VLOOKUP(ER!B6,ER!$C$5:$O$8,13,0))</f>
        <v/>
      </c>
      <c r="BD50" s="411"/>
      <c r="BE50" s="411"/>
      <c r="BF50" s="398" t="str">
        <f>IF(ER!$L$9=0,"",VLOOKUP(ER!B6,ER!$C$5:$O$8,5,0))</f>
        <v/>
      </c>
      <c r="BG50" s="398"/>
      <c r="BH50" s="148" t="str">
        <f>IF(ER!$L$9=0,"",":")</f>
        <v/>
      </c>
      <c r="BI50" s="410" t="str">
        <f>IF(ER!$L$9=0,"",VLOOKUP(ER!B6,ER!$C$5:$O$8,6,0))</f>
        <v/>
      </c>
      <c r="BJ50" s="411"/>
      <c r="BK50" s="412" t="str">
        <f>IF(ER!$L$9=0,"",BF50-BI50)</f>
        <v/>
      </c>
      <c r="BL50" s="412"/>
      <c r="BM50" s="413"/>
      <c r="BN50" s="411" t="str">
        <f>IF(ER!$L$9=0,"",VLOOKUP(ER!B6,ER!$C$5:$O$8,7,0))</f>
        <v/>
      </c>
      <c r="BO50" s="411"/>
      <c r="BP50" s="421"/>
      <c r="BQ50" s="75"/>
      <c r="BR50" s="75"/>
      <c r="BS50" s="75"/>
      <c r="BT50" s="76"/>
      <c r="BU50" s="75"/>
      <c r="BV50" s="75"/>
      <c r="BW50" s="74"/>
      <c r="BX50" s="74"/>
      <c r="BY50" s="74"/>
      <c r="BZ50" s="74"/>
      <c r="CA50" s="74"/>
      <c r="CB50" s="74"/>
      <c r="CC50" s="74"/>
      <c r="CD50" s="22"/>
      <c r="CE50" s="22"/>
      <c r="CF50" s="22"/>
      <c r="CG50" s="22"/>
      <c r="CH50" s="22"/>
      <c r="CI50" s="22"/>
      <c r="CJ50" s="22"/>
    </row>
    <row r="51" spans="1:94" s="21" customFormat="1" ht="18" customHeight="1">
      <c r="A51" s="67"/>
      <c r="B51" s="17"/>
      <c r="C51" s="400"/>
      <c r="D51" s="400"/>
      <c r="E51" s="400"/>
      <c r="F51" s="400"/>
      <c r="G51" s="400"/>
      <c r="H51" s="400"/>
      <c r="I51" s="400"/>
      <c r="K51" s="414" t="str">
        <f>IF(ER!$L$9=0,"",IF(VLOOKUP(ER!B7,ER!$C$5:$E$8,3,0)=MAX(K$49:K50),"",ER!B7))</f>
        <v/>
      </c>
      <c r="L51" s="415"/>
      <c r="M51" s="416" t="str">
        <f>IF(ER!$L$9=0,D21,VLOOKUP(ER!B7,ER!$C$5:$O$8,4,0))</f>
        <v>B4</v>
      </c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8" t="str">
        <f>IF(AND(M51&amp;$AH$41=VLOOKUP(M51&amp;$AH$41,ER!$D$23:$H$46,1,0),VLOOKUP(M51&amp;$AH$41,ER!$D$23:$H$46,4,0)&lt;&gt;""),VLOOKUP(M51&amp;$AH$41,ER!$D$23:$H$46,4,0),VLOOKUP(M51&amp;$AH$41,ER!$D$23:$H$46,5,0))</f>
        <v/>
      </c>
      <c r="AI51" s="418"/>
      <c r="AJ51" s="419"/>
      <c r="AK51" s="411" t="str">
        <f>IF(AND(M51&amp;$AK$41=VLOOKUP(M51&amp;$AK$41,ER!$D$23:$H$46,1,0),VLOOKUP(M51&amp;$AK$41,ER!$D$23:$H$46,4,0)&lt;&gt;""),VLOOKUP(M51&amp;$AK$41,ER!$D$23:$H$46,4,0),VLOOKUP(M51&amp;$AK$41,ER!$D$23:$H$46,5,0))</f>
        <v/>
      </c>
      <c r="AL51" s="411"/>
      <c r="AM51" s="411"/>
      <c r="AN51" s="420"/>
      <c r="AO51" s="420"/>
      <c r="AP51" s="420"/>
      <c r="AQ51" s="421" t="str">
        <f>IF(AND(M51&amp;$AQ$41=VLOOKUP(M51&amp;$AQ$41,ER!$D$23:$H$46,1,0),VLOOKUP(M51&amp;$AQ$41,ER!$D$23:$H$46,4,0)&lt;&gt;""),VLOOKUP(M51&amp;$AQ$41,ER!$D$23:$H$46,4,0),VLOOKUP(M51&amp;$AQ$41,ER!$D$23:$H$46,5,0))</f>
        <v/>
      </c>
      <c r="AR51" s="418"/>
      <c r="AS51" s="418"/>
      <c r="AT51" s="418" t="str">
        <f>IF(ER!$L$9=0,"",VLOOKUP(ER!B7,ER!$C$5:$O$8,10,0))</f>
        <v/>
      </c>
      <c r="AU51" s="418"/>
      <c r="AV51" s="419"/>
      <c r="AW51" s="411" t="str">
        <f>IF(ER!$L$9=0,"",VLOOKUP(ER!B7,ER!$C$5:$O$8,11,0))</f>
        <v/>
      </c>
      <c r="AX51" s="411"/>
      <c r="AY51" s="411"/>
      <c r="AZ51" s="411" t="str">
        <f>IF(ER!$L$9=0,"",VLOOKUP(ER!B7,ER!$C$5:$O$8,12,0))</f>
        <v/>
      </c>
      <c r="BA51" s="411"/>
      <c r="BB51" s="411"/>
      <c r="BC51" s="411" t="str">
        <f>IF(ER!$L$9=0,"",VLOOKUP(ER!B7,ER!$C$5:$O$8,13,0))</f>
        <v/>
      </c>
      <c r="BD51" s="411"/>
      <c r="BE51" s="411"/>
      <c r="BF51" s="398" t="str">
        <f>IF(ER!$L$9=0,"",VLOOKUP(ER!B7,ER!$C$5:$O$8,5,0))</f>
        <v/>
      </c>
      <c r="BG51" s="398"/>
      <c r="BH51" s="148" t="str">
        <f>IF(ER!$L$9=0,"",":")</f>
        <v/>
      </c>
      <c r="BI51" s="410" t="str">
        <f>IF(ER!$L$9=0,"",VLOOKUP(ER!B7,ER!$C$5:$O$8,6,0))</f>
        <v/>
      </c>
      <c r="BJ51" s="411"/>
      <c r="BK51" s="412" t="str">
        <f>IF(ER!$L$9=0,"",BF51-BI51)</f>
        <v/>
      </c>
      <c r="BL51" s="412"/>
      <c r="BM51" s="413"/>
      <c r="BN51" s="411" t="str">
        <f>IF(ER!$L$9=0,"",VLOOKUP(ER!B7,ER!$C$5:$O$8,7,0))</f>
        <v/>
      </c>
      <c r="BO51" s="411"/>
      <c r="BP51" s="421"/>
      <c r="BQ51" s="75"/>
      <c r="BR51" s="75"/>
      <c r="BS51" s="75"/>
      <c r="BT51" s="76"/>
      <c r="BU51" s="75"/>
      <c r="BV51" s="75"/>
      <c r="BW51" s="74"/>
      <c r="BX51" s="74"/>
      <c r="BY51" s="74"/>
      <c r="BZ51" s="74"/>
      <c r="CA51" s="74"/>
      <c r="CB51" s="74"/>
      <c r="CC51" s="74"/>
      <c r="CD51" s="22"/>
      <c r="CE51" s="22"/>
      <c r="CF51" s="22"/>
      <c r="CG51" s="22"/>
      <c r="CH51" s="22"/>
      <c r="CI51" s="22"/>
      <c r="CJ51" s="22"/>
    </row>
    <row r="52" spans="1:94" s="21" customFormat="1" ht="18" customHeight="1" thickBot="1">
      <c r="A52" s="67"/>
      <c r="C52" s="400"/>
      <c r="D52" s="400"/>
      <c r="E52" s="400"/>
      <c r="F52" s="400"/>
      <c r="G52" s="400"/>
      <c r="H52" s="400"/>
      <c r="I52" s="400"/>
      <c r="K52" s="401" t="str">
        <f>IF(ER!$L$9=0,"",IF(VLOOKUP(ER!B8,ER!$C$5:$E$8,3,0)=MAX(K$49:K51),"",ER!B8))</f>
        <v/>
      </c>
      <c r="L52" s="402"/>
      <c r="M52" s="403" t="str">
        <f>IF(ER!$L$9=0,D22,VLOOKUP(ER!B8,ER!$C$5:$O$8,4,0))</f>
        <v>B3</v>
      </c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5" t="str">
        <f>IF(AND(M52&amp;$AH$41=VLOOKUP(M52&amp;$AH$41,ER!$D$23:$H$46,1,0),VLOOKUP(M52&amp;$AH$41,ER!$D$23:$H$46,4,0)&lt;&gt;""),VLOOKUP(M52&amp;$AH$41,ER!$D$23:$H$46,4,0),VLOOKUP(M52&amp;$AH$41,ER!$D$23:$H$46,5,0))</f>
        <v/>
      </c>
      <c r="AI52" s="405"/>
      <c r="AJ52" s="406"/>
      <c r="AK52" s="407" t="str">
        <f>IF(AND(M52&amp;$AK$41=VLOOKUP(M52&amp;$AK$41,ER!$D$23:$H$46,1,0),VLOOKUP(M52&amp;$AK$41,ER!$D$23:$H$46,4,0)&lt;&gt;""),VLOOKUP(M52&amp;$AK$41,ER!$D$23:$H$46,4,0),VLOOKUP(M52&amp;$AK$41,ER!$D$23:$H$46,5,0))</f>
        <v/>
      </c>
      <c r="AL52" s="407"/>
      <c r="AM52" s="407"/>
      <c r="AN52" s="407" t="str">
        <f>IF(AND(M52&amp;$AN$41=VLOOKUP(M52&amp;$AN$41,ER!$D$23:$H$46,1,0),VLOOKUP(M52&amp;$AN$41,ER!$D$23:$H$46,4,0)&lt;&gt;""),VLOOKUP(M52&amp;$AN$41,ER!$D$23:$H$46,4,0),VLOOKUP(M52&amp;$AN$41,ER!$D$23:$H$46,5,0))</f>
        <v/>
      </c>
      <c r="AO52" s="407"/>
      <c r="AP52" s="407"/>
      <c r="AQ52" s="408"/>
      <c r="AR52" s="409"/>
      <c r="AS52" s="409"/>
      <c r="AT52" s="405" t="str">
        <f>IF(ER!$L$9=0,"",VLOOKUP(ER!B8,ER!$C$5:$O$8,10,0))</f>
        <v/>
      </c>
      <c r="AU52" s="405"/>
      <c r="AV52" s="406"/>
      <c r="AW52" s="407" t="str">
        <f>IF(ER!$L$9=0,"",VLOOKUP(ER!B8,ER!$C$5:$O$8,11,0))</f>
        <v/>
      </c>
      <c r="AX52" s="407"/>
      <c r="AY52" s="407"/>
      <c r="AZ52" s="407" t="str">
        <f>IF(ER!$L$9=0,"",VLOOKUP(ER!B8,ER!$C$5:$O$8,12,0))</f>
        <v/>
      </c>
      <c r="BA52" s="407"/>
      <c r="BB52" s="407"/>
      <c r="BC52" s="407" t="str">
        <f>IF(ER!$L$9=0,"",VLOOKUP(ER!B8,ER!$C$5:$O$8,13,0))</f>
        <v/>
      </c>
      <c r="BD52" s="407"/>
      <c r="BE52" s="407"/>
      <c r="BF52" s="389" t="str">
        <f>IF(ER!$L$9=0,"",VLOOKUP(ER!B8,ER!$C$5:$O$8,5,0))</f>
        <v/>
      </c>
      <c r="BG52" s="389"/>
      <c r="BH52" s="149" t="str">
        <f>IF(ER!$L$9=0,"",":")</f>
        <v/>
      </c>
      <c r="BI52" s="391" t="str">
        <f>IF(ER!$L$9=0,"",VLOOKUP(ER!B8,ER!$C$5:$O$8,6,0))</f>
        <v/>
      </c>
      <c r="BJ52" s="407"/>
      <c r="BK52" s="449" t="str">
        <f>IF(ER!$L$9=0,"",BF52-BI52)</f>
        <v/>
      </c>
      <c r="BL52" s="449"/>
      <c r="BM52" s="450"/>
      <c r="BN52" s="407" t="str">
        <f>IF(ER!$L$9=0,"",VLOOKUP(ER!B8,ER!$C$5:$O$8,7,0))</f>
        <v/>
      </c>
      <c r="BO52" s="407"/>
      <c r="BP52" s="451"/>
      <c r="BQ52" s="75"/>
      <c r="BR52" s="75"/>
      <c r="BS52" s="75"/>
      <c r="BT52" s="76"/>
      <c r="BU52" s="75"/>
      <c r="BV52" s="75"/>
      <c r="BW52" s="74"/>
      <c r="BX52" s="74"/>
      <c r="BY52" s="74"/>
      <c r="BZ52" s="74"/>
      <c r="CA52" s="74"/>
      <c r="CB52" s="74"/>
      <c r="CC52" s="74"/>
      <c r="CD52" s="22"/>
      <c r="CE52" s="22"/>
      <c r="CF52" s="22"/>
      <c r="CG52" s="22"/>
      <c r="CH52" s="22"/>
      <c r="CI52" s="22"/>
      <c r="CJ52" s="22"/>
    </row>
    <row r="53" spans="1:94" s="21" customFormat="1" ht="18" customHeight="1" thickBot="1">
      <c r="A53" s="67"/>
      <c r="C53" s="94"/>
      <c r="D53" s="94"/>
      <c r="E53" s="94"/>
      <c r="F53" s="94"/>
      <c r="G53" s="94"/>
      <c r="H53" s="94"/>
      <c r="I53" s="94"/>
      <c r="K53" s="68"/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1"/>
      <c r="BL53" s="71"/>
      <c r="BM53" s="71"/>
      <c r="BN53" s="70"/>
      <c r="BO53" s="70"/>
      <c r="BP53" s="70"/>
      <c r="BQ53" s="75"/>
      <c r="BR53" s="75"/>
      <c r="BS53" s="75"/>
      <c r="BT53" s="76"/>
      <c r="BU53" s="75"/>
      <c r="BV53" s="75"/>
      <c r="BW53" s="74"/>
      <c r="BX53" s="74"/>
      <c r="BY53" s="74"/>
      <c r="BZ53" s="74"/>
      <c r="CA53" s="74"/>
      <c r="CB53" s="74"/>
      <c r="CC53" s="74"/>
      <c r="CD53" s="22"/>
      <c r="CE53" s="22"/>
      <c r="CF53" s="22"/>
      <c r="CG53" s="22"/>
      <c r="CH53" s="22"/>
      <c r="CI53" s="22"/>
      <c r="CJ53" s="22"/>
    </row>
    <row r="54" spans="1:94" s="21" customFormat="1" ht="18" customHeight="1">
      <c r="A54" s="67"/>
      <c r="C54" s="94"/>
      <c r="D54" s="94"/>
      <c r="E54" s="94"/>
      <c r="F54" s="94"/>
      <c r="G54" s="94"/>
      <c r="H54" s="94"/>
      <c r="I54" s="94"/>
      <c r="K54" s="68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452" t="str">
        <f>M62</f>
        <v>A1</v>
      </c>
      <c r="AI54" s="453"/>
      <c r="AJ54" s="453"/>
      <c r="AK54" s="453" t="str">
        <f>M63</f>
        <v>A2</v>
      </c>
      <c r="AL54" s="453"/>
      <c r="AM54" s="453"/>
      <c r="AN54" s="453" t="str">
        <f>M64</f>
        <v>B2</v>
      </c>
      <c r="AO54" s="453"/>
      <c r="AP54" s="453"/>
      <c r="AQ54" s="453" t="str">
        <f>M65</f>
        <v>B1</v>
      </c>
      <c r="AR54" s="453"/>
      <c r="AS54" s="458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  <c r="BL54" s="71"/>
      <c r="BM54" s="71"/>
      <c r="BN54" s="70"/>
      <c r="BO54" s="70"/>
      <c r="BP54" s="70"/>
      <c r="BQ54" s="75"/>
      <c r="BR54" s="75"/>
      <c r="BS54" s="75"/>
      <c r="BT54" s="76"/>
      <c r="BU54" s="75"/>
      <c r="BV54" s="75"/>
      <c r="BW54" s="74"/>
      <c r="BX54" s="74"/>
      <c r="BY54" s="74"/>
      <c r="BZ54" s="74"/>
      <c r="CA54" s="74"/>
      <c r="CB54" s="74"/>
      <c r="CC54" s="74"/>
      <c r="CD54" s="22"/>
      <c r="CE54" s="22"/>
      <c r="CF54" s="22"/>
      <c r="CG54" s="22"/>
      <c r="CH54" s="22"/>
      <c r="CI54" s="22"/>
      <c r="CJ54" s="22"/>
    </row>
    <row r="55" spans="1:94" s="21" customFormat="1" ht="18" customHeight="1">
      <c r="A55" s="67"/>
      <c r="C55" s="94"/>
      <c r="D55" s="94"/>
      <c r="E55" s="94"/>
      <c r="F55" s="94"/>
      <c r="G55" s="94"/>
      <c r="H55" s="94"/>
      <c r="I55" s="94"/>
      <c r="K55" s="68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454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9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71"/>
      <c r="BM55" s="71"/>
      <c r="BN55" s="70"/>
      <c r="BO55" s="70"/>
      <c r="BP55" s="70"/>
      <c r="BQ55" s="75"/>
      <c r="BR55" s="75"/>
      <c r="BS55" s="75"/>
      <c r="BT55" s="76"/>
      <c r="BU55" s="75"/>
      <c r="BV55" s="75"/>
      <c r="BW55" s="74"/>
      <c r="BX55" s="74"/>
      <c r="BY55" s="74"/>
      <c r="BZ55" s="74"/>
      <c r="CA55" s="74"/>
      <c r="CB55" s="74"/>
      <c r="CC55" s="74"/>
      <c r="CD55" s="22"/>
      <c r="CE55" s="22"/>
      <c r="CF55" s="22"/>
      <c r="CG55" s="22"/>
      <c r="CH55" s="74"/>
      <c r="CI55" s="74"/>
      <c r="CJ55" s="74"/>
      <c r="CK55" s="67"/>
      <c r="CL55" s="67"/>
      <c r="CM55" s="67"/>
      <c r="CN55" s="67"/>
      <c r="CO55" s="67"/>
      <c r="CP55" s="67"/>
    </row>
    <row r="56" spans="1:94" s="21" customFormat="1" ht="18" customHeight="1">
      <c r="B56" s="22"/>
      <c r="C56" s="94"/>
      <c r="D56" s="94"/>
      <c r="E56" s="94"/>
      <c r="F56" s="94"/>
      <c r="G56" s="94"/>
      <c r="H56" s="94"/>
      <c r="I56" s="94"/>
      <c r="K56" s="68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454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9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  <c r="BL56" s="71"/>
      <c r="BM56" s="71"/>
      <c r="BN56" s="70"/>
      <c r="BO56" s="70"/>
      <c r="BP56" s="70"/>
      <c r="BQ56" s="75"/>
      <c r="BR56" s="75"/>
      <c r="BS56" s="75"/>
      <c r="BT56" s="76"/>
      <c r="BU56" s="75"/>
      <c r="BV56" s="75"/>
      <c r="BW56" s="74"/>
      <c r="BX56" s="74"/>
      <c r="BY56" s="74"/>
      <c r="BZ56" s="74"/>
      <c r="CA56" s="74"/>
      <c r="CB56" s="74"/>
      <c r="CC56" s="74"/>
      <c r="CD56" s="22"/>
      <c r="CE56" s="22"/>
      <c r="CF56" s="22"/>
      <c r="CG56" s="22"/>
      <c r="CH56" s="74"/>
      <c r="CI56" s="74"/>
      <c r="CJ56" s="74"/>
      <c r="CK56" s="67"/>
      <c r="CL56" s="67"/>
      <c r="CM56" s="67"/>
      <c r="CN56" s="67"/>
      <c r="CO56" s="67"/>
      <c r="CP56" s="67"/>
    </row>
    <row r="57" spans="1:94" s="21" customFormat="1" ht="18" customHeight="1">
      <c r="C57" s="94"/>
      <c r="D57" s="94"/>
      <c r="E57" s="94"/>
      <c r="F57" s="94"/>
      <c r="G57" s="94"/>
      <c r="H57" s="94"/>
      <c r="I57" s="94"/>
      <c r="K57" s="68"/>
      <c r="L57" s="68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454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9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  <c r="BL57" s="71"/>
      <c r="BM57" s="71"/>
      <c r="BN57" s="70"/>
      <c r="BO57" s="70"/>
      <c r="BP57" s="70"/>
      <c r="BQ57" s="75"/>
      <c r="BR57" s="75"/>
      <c r="BS57" s="75"/>
      <c r="BT57" s="76"/>
      <c r="BU57" s="75"/>
      <c r="BV57" s="75"/>
      <c r="BW57" s="74"/>
      <c r="BX57" s="74"/>
      <c r="BY57" s="74"/>
      <c r="BZ57" s="74"/>
      <c r="CA57" s="74"/>
      <c r="CB57" s="74"/>
      <c r="CC57" s="74"/>
      <c r="CD57" s="22"/>
      <c r="CE57" s="22"/>
      <c r="CF57" s="22"/>
      <c r="CG57" s="22"/>
      <c r="CH57" s="22"/>
      <c r="CI57" s="22"/>
      <c r="CJ57" s="22"/>
    </row>
    <row r="58" spans="1:94" s="21" customFormat="1" ht="18" customHeight="1">
      <c r="C58" s="94"/>
      <c r="D58" s="94"/>
      <c r="E58" s="94"/>
      <c r="F58" s="94"/>
      <c r="G58" s="94"/>
      <c r="H58" s="94"/>
      <c r="I58" s="94"/>
      <c r="K58" s="68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454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9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  <c r="BL58" s="71"/>
      <c r="BM58" s="71"/>
      <c r="BN58" s="70"/>
      <c r="BO58" s="70"/>
      <c r="BP58" s="70"/>
      <c r="BQ58" s="75"/>
      <c r="BR58" s="75"/>
      <c r="BS58" s="75"/>
      <c r="BT58" s="76"/>
      <c r="BU58" s="75"/>
      <c r="BV58" s="75"/>
      <c r="BW58" s="74"/>
      <c r="BX58" s="74"/>
      <c r="BY58" s="74"/>
      <c r="BZ58" s="74"/>
      <c r="CA58" s="74"/>
      <c r="CB58" s="74"/>
      <c r="CC58" s="74"/>
      <c r="CD58" s="22"/>
      <c r="CE58" s="22"/>
      <c r="CF58" s="22"/>
      <c r="CG58" s="22"/>
      <c r="CH58" s="22"/>
      <c r="CI58" s="22"/>
      <c r="CJ58" s="22"/>
    </row>
    <row r="59" spans="1:94" s="21" customFormat="1" ht="18" customHeight="1">
      <c r="C59" s="94"/>
      <c r="D59" s="94"/>
      <c r="E59" s="94"/>
      <c r="F59" s="94"/>
      <c r="G59" s="94"/>
      <c r="H59" s="94"/>
      <c r="I59" s="94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454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9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1"/>
      <c r="BL59" s="71"/>
      <c r="BM59" s="71"/>
      <c r="BN59" s="70"/>
      <c r="BO59" s="70"/>
      <c r="BP59" s="70"/>
      <c r="BQ59" s="75"/>
      <c r="BR59" s="75"/>
      <c r="BS59" s="75"/>
      <c r="BT59" s="76"/>
      <c r="BU59" s="75"/>
      <c r="BV59" s="75"/>
      <c r="BW59" s="74"/>
      <c r="BX59" s="74"/>
      <c r="BY59" s="74"/>
      <c r="BZ59" s="74"/>
      <c r="CA59" s="74"/>
      <c r="CB59" s="74"/>
      <c r="CC59" s="74"/>
      <c r="CD59" s="22"/>
      <c r="CE59" s="22"/>
      <c r="CF59" s="22"/>
      <c r="CG59" s="22"/>
      <c r="CH59" s="22"/>
      <c r="CI59" s="22"/>
      <c r="CJ59" s="22"/>
    </row>
    <row r="60" spans="1:94" s="21" customFormat="1" ht="18" customHeight="1" thickBot="1">
      <c r="A60" s="25"/>
      <c r="B60" s="17"/>
      <c r="C60" s="438" t="s">
        <v>26</v>
      </c>
      <c r="D60" s="439"/>
      <c r="E60" s="439"/>
      <c r="F60" s="439"/>
      <c r="G60" s="439"/>
      <c r="H60" s="439"/>
      <c r="I60" s="440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454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9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5"/>
      <c r="BR60" s="75"/>
      <c r="BS60" s="75"/>
      <c r="BT60" s="76"/>
      <c r="BU60" s="75"/>
      <c r="BV60" s="75"/>
      <c r="BW60" s="74"/>
      <c r="BX60" s="74"/>
      <c r="BY60" s="74"/>
      <c r="BZ60" s="74"/>
      <c r="CA60" s="74"/>
      <c r="CB60" s="74"/>
      <c r="CC60" s="74"/>
      <c r="CD60" s="22"/>
      <c r="CE60" s="22"/>
      <c r="CF60" s="22"/>
      <c r="CG60" s="22"/>
      <c r="CH60" s="22"/>
      <c r="CI60" s="22"/>
      <c r="CJ60" s="22"/>
    </row>
    <row r="61" spans="1:94" s="21" customFormat="1" ht="18" customHeight="1" thickBot="1">
      <c r="C61" s="441" t="s">
        <v>27</v>
      </c>
      <c r="D61" s="442"/>
      <c r="E61" s="442"/>
      <c r="F61" s="443"/>
      <c r="G61" s="441" t="s">
        <v>28</v>
      </c>
      <c r="H61" s="442"/>
      <c r="I61" s="443"/>
      <c r="K61" s="444" t="str">
        <f>IF(ER!L18=0,AC18,IF(ER!B18&lt;&gt;ER!L18,"es liegen nicht alle Ergebnisse vor",AC18))</f>
        <v>Goldrunde</v>
      </c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  <c r="AH61" s="456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60"/>
      <c r="AT61" s="447" t="s">
        <v>29</v>
      </c>
      <c r="AU61" s="448"/>
      <c r="AV61" s="448"/>
      <c r="AW61" s="448" t="s">
        <v>30</v>
      </c>
      <c r="AX61" s="448"/>
      <c r="AY61" s="448"/>
      <c r="AZ61" s="448" t="s">
        <v>31</v>
      </c>
      <c r="BA61" s="448"/>
      <c r="BB61" s="448"/>
      <c r="BC61" s="448" t="s">
        <v>32</v>
      </c>
      <c r="BD61" s="448"/>
      <c r="BE61" s="448"/>
      <c r="BF61" s="448" t="s">
        <v>33</v>
      </c>
      <c r="BG61" s="448"/>
      <c r="BH61" s="448"/>
      <c r="BI61" s="448"/>
      <c r="BJ61" s="448"/>
      <c r="BK61" s="448" t="s">
        <v>34</v>
      </c>
      <c r="BL61" s="448"/>
      <c r="BM61" s="461"/>
      <c r="BN61" s="448" t="s">
        <v>35</v>
      </c>
      <c r="BO61" s="448"/>
      <c r="BP61" s="462"/>
      <c r="BQ61" s="75"/>
      <c r="BR61" s="75"/>
      <c r="BS61" s="75"/>
      <c r="BT61" s="76"/>
      <c r="BU61" s="75"/>
      <c r="BV61" s="75"/>
      <c r="BW61" s="74"/>
      <c r="BX61" s="74"/>
      <c r="BY61" s="74"/>
      <c r="BZ61" s="74"/>
      <c r="CA61" s="74"/>
      <c r="CB61" s="74"/>
      <c r="CC61" s="74"/>
      <c r="CD61" s="22"/>
      <c r="CE61" s="22"/>
      <c r="CF61" s="22"/>
      <c r="CG61" s="22"/>
      <c r="CH61" s="22"/>
      <c r="CI61" s="22"/>
      <c r="CJ61" s="22"/>
    </row>
    <row r="62" spans="1:94" s="21" customFormat="1" ht="18" customHeight="1">
      <c r="B62" s="95"/>
      <c r="C62" s="400"/>
      <c r="D62" s="400"/>
      <c r="E62" s="400"/>
      <c r="F62" s="400"/>
      <c r="G62" s="400"/>
      <c r="H62" s="400"/>
      <c r="I62" s="400"/>
      <c r="K62" s="429" t="str">
        <f>IF(ER!$L$18=0,"",1)</f>
        <v/>
      </c>
      <c r="L62" s="430"/>
      <c r="M62" s="431" t="str">
        <f>IF(ER!$L$18=0,AC19,VLOOKUP(ER!B14,ER!$C$14:$O$17,4,0))</f>
        <v>A1</v>
      </c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3"/>
      <c r="AI62" s="433"/>
      <c r="AJ62" s="434"/>
      <c r="AK62" s="426" t="str">
        <f>IF(AND(M62&amp;$AK$54=VLOOKUP(M62&amp;$AK$54,ER!$D$23:$H$46,1,0),VLOOKUP(M62&amp;$AK$54,ER!$D$23:$H$46,4,0)&lt;&gt;""),VLOOKUP(M62&amp;$AK$54,ER!$D$23:$H$46,4,0),VLOOKUP(M62&amp;$AK$54,ER!$D$23:$H$46,5,0))</f>
        <v/>
      </c>
      <c r="AL62" s="426"/>
      <c r="AM62" s="426"/>
      <c r="AN62" s="426" t="str">
        <f>IF(AND(M62&amp;$AN$54=VLOOKUP(M62&amp;$AN$54,ER!$D$23:$H$46,1,0),VLOOKUP(M62&amp;$AN$54,ER!$D$23:$H$46,4,0)&lt;&gt;""),VLOOKUP(M62&amp;$AN$54,ER!$D$23:$H$46,4,0),VLOOKUP(M62&amp;$AN$54,ER!$D$23:$H$46,5,0))</f>
        <v/>
      </c>
      <c r="AO62" s="426"/>
      <c r="AP62" s="426"/>
      <c r="AQ62" s="435" t="str">
        <f>IF(AND(M62&amp;$AQ$54=VLOOKUP(M62&amp;$AQ$54,ER!$D$23:$H$46,1,0),VLOOKUP(M62&amp;$AQ$54,ER!$D$23:$H$46,4,0)&lt;&gt;""),VLOOKUP(M62&amp;$AQ$54,ER!$D$23:$H$46,4,0),VLOOKUP(M62&amp;$AQ$54,ER!$D$23:$H$46,5,0))</f>
        <v/>
      </c>
      <c r="AR62" s="436"/>
      <c r="AS62" s="436"/>
      <c r="AT62" s="436" t="str">
        <f>IF(ER!$L$18=0,"",VLOOKUP(ER!B14,ER!$C$14:$O$17,10,0))</f>
        <v/>
      </c>
      <c r="AU62" s="436"/>
      <c r="AV62" s="437"/>
      <c r="AW62" s="422" t="str">
        <f>IF(ER!$L$18=0,"",VLOOKUP(ER!B14,ER!$C$14:$O$17,11,0))</f>
        <v/>
      </c>
      <c r="AX62" s="423"/>
      <c r="AY62" s="425"/>
      <c r="AZ62" s="422" t="str">
        <f>IF(ER!$L$18=0,"",VLOOKUP(ER!B14,ER!$C$14:$O$17,12,0))</f>
        <v/>
      </c>
      <c r="BA62" s="423"/>
      <c r="BB62" s="425"/>
      <c r="BC62" s="422" t="str">
        <f>IF(ER!$L$18=0,"",VLOOKUP(ER!B14,ER!$C$14:$O$17,13,0))</f>
        <v/>
      </c>
      <c r="BD62" s="423"/>
      <c r="BE62" s="425"/>
      <c r="BF62" s="423" t="str">
        <f>IF(ER!$L$18=0,"",VLOOKUP(ER!B14,ER!$C$14:$O$17,5,0))</f>
        <v/>
      </c>
      <c r="BG62" s="423"/>
      <c r="BH62" s="147" t="str">
        <f>IF(ER!$L$18=0,"",":")</f>
        <v/>
      </c>
      <c r="BI62" s="425" t="str">
        <f>IF(ER!$L$18=0,"",VLOOKUP(ER!B14,ER!$C$14:$O$17,6,0))</f>
        <v/>
      </c>
      <c r="BJ62" s="426"/>
      <c r="BK62" s="427" t="str">
        <f>IF(ER!$L$18=0,"",BF62-BI62)</f>
        <v/>
      </c>
      <c r="BL62" s="427"/>
      <c r="BM62" s="428"/>
      <c r="BN62" s="422" t="str">
        <f>IF(ER!$L$18=0,"",VLOOKUP(ER!B14,ER!$C$14:$O$17,7,0))</f>
        <v/>
      </c>
      <c r="BO62" s="423"/>
      <c r="BP62" s="424"/>
      <c r="BQ62" s="75"/>
      <c r="BR62" s="75"/>
      <c r="BS62" s="75"/>
      <c r="BT62" s="76"/>
      <c r="BU62" s="75"/>
      <c r="BV62" s="75"/>
      <c r="BW62" s="74"/>
      <c r="BX62" s="74"/>
      <c r="BY62" s="74"/>
      <c r="BZ62" s="74"/>
      <c r="CA62" s="74"/>
      <c r="CB62" s="74"/>
      <c r="CC62" s="74"/>
      <c r="CD62" s="22"/>
      <c r="CE62" s="22"/>
      <c r="CF62" s="22"/>
      <c r="CG62" s="22"/>
      <c r="CH62" s="22"/>
      <c r="CI62" s="22"/>
      <c r="CJ62" s="22"/>
    </row>
    <row r="63" spans="1:94" s="21" customFormat="1" ht="18" customHeight="1">
      <c r="C63" s="400"/>
      <c r="D63" s="400"/>
      <c r="E63" s="400"/>
      <c r="F63" s="400"/>
      <c r="G63" s="400"/>
      <c r="H63" s="400"/>
      <c r="I63" s="400"/>
      <c r="J63" s="17"/>
      <c r="K63" s="414" t="str">
        <f>IF(ER!$L$18=0,"",IF(VLOOKUP(ER!B15,ER!$C$14:$E$17,3,0)=MAX(K$62:K62),"",ER!B15))</f>
        <v/>
      </c>
      <c r="L63" s="415"/>
      <c r="M63" s="416" t="str">
        <f>IF(ER!$L$18=0,AC20,VLOOKUP(ER!B15,ER!$C$14:$O$17,4,0))</f>
        <v>A2</v>
      </c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8" t="str">
        <f>IF(AND(M63&amp;$AH$54=VLOOKUP(M63&amp;$AH$54,ER!$D$23:$H$46,1,0),VLOOKUP(M63&amp;$AH$54,ER!$D$23:$H$46,4,0)&lt;&gt;""),VLOOKUP(M63&amp;$AH$54,ER!$D$23:$H$46,4,0),VLOOKUP(M63&amp;$AH$54,ER!$D$23:$H$46,5,0))</f>
        <v/>
      </c>
      <c r="AI63" s="418"/>
      <c r="AJ63" s="419"/>
      <c r="AK63" s="420"/>
      <c r="AL63" s="420"/>
      <c r="AM63" s="420"/>
      <c r="AN63" s="411" t="str">
        <f>IF(AND(M63&amp;$AN$54=VLOOKUP(M63&amp;$AN$54,ER!$D$23:$H$46,1,0),VLOOKUP(M63&amp;$AN$54,ER!$D$23:$H$46,4,0)&lt;&gt;""),VLOOKUP(M63&amp;$AN$54,ER!$D$23:$H$46,4,0),VLOOKUP(M63&amp;$AN$54,ER!$D$23:$H$46,5,0))</f>
        <v/>
      </c>
      <c r="AO63" s="411"/>
      <c r="AP63" s="411"/>
      <c r="AQ63" s="421" t="str">
        <f>IF(AND(M63&amp;$AQ$54=VLOOKUP(M63&amp;$AQ$54,ER!$D$23:$H$46,1,0),VLOOKUP(M63&amp;$AQ$54,ER!$D$23:$H$46,4,0)&lt;&gt;""),VLOOKUP(M63&amp;$AQ$54,ER!$D$23:$H$46,4,0),VLOOKUP(M63&amp;$AQ$54,ER!$D$23:$H$46,5,0))</f>
        <v/>
      </c>
      <c r="AR63" s="418"/>
      <c r="AS63" s="418"/>
      <c r="AT63" s="418" t="str">
        <f>IF(ER!$L$18=0,"",VLOOKUP(ER!B15,ER!$C$14:$O$17,10,0))</f>
        <v/>
      </c>
      <c r="AU63" s="418"/>
      <c r="AV63" s="419"/>
      <c r="AW63" s="397" t="str">
        <f>IF(ER!$L$18=0,"",VLOOKUP(ER!B15,ER!$C$14:$O$17,11,0))</f>
        <v/>
      </c>
      <c r="AX63" s="398"/>
      <c r="AY63" s="410"/>
      <c r="AZ63" s="397" t="str">
        <f>IF(ER!$L$18=0,"",VLOOKUP(ER!B15,ER!$C$14:$O$17,12,0))</f>
        <v/>
      </c>
      <c r="BA63" s="398"/>
      <c r="BB63" s="410"/>
      <c r="BC63" s="397" t="str">
        <f>IF(ER!$L$18=0,"",VLOOKUP(ER!B15,ER!$C$14:$O$17,13,0))</f>
        <v/>
      </c>
      <c r="BD63" s="398"/>
      <c r="BE63" s="410"/>
      <c r="BF63" s="398" t="str">
        <f>IF(ER!$L$18=0,"",VLOOKUP(ER!B15,ER!$C$14:$O$17,5,0))</f>
        <v/>
      </c>
      <c r="BG63" s="398"/>
      <c r="BH63" s="148" t="str">
        <f>IF(ER!$L$18=0,"",":")</f>
        <v/>
      </c>
      <c r="BI63" s="410" t="str">
        <f>IF(ER!$L$18=0,"",VLOOKUP(ER!B15,ER!$C$14:$O$17,6,0))</f>
        <v/>
      </c>
      <c r="BJ63" s="411"/>
      <c r="BK63" s="412" t="str">
        <f>IF(ER!$L$18=0,"",BF63-BI63)</f>
        <v/>
      </c>
      <c r="BL63" s="412"/>
      <c r="BM63" s="413"/>
      <c r="BN63" s="397" t="str">
        <f>IF(ER!$L$18=0,"",VLOOKUP(ER!B15,ER!$C$14:$O$17,7,0))</f>
        <v/>
      </c>
      <c r="BO63" s="398"/>
      <c r="BP63" s="399"/>
      <c r="BQ63" s="75"/>
      <c r="BR63" s="75"/>
      <c r="BS63" s="75"/>
      <c r="BT63" s="76"/>
      <c r="BU63" s="75"/>
      <c r="BV63" s="75"/>
      <c r="BW63" s="74"/>
      <c r="BX63" s="74"/>
      <c r="BY63" s="74"/>
      <c r="BZ63" s="74"/>
      <c r="CA63" s="74"/>
      <c r="CB63" s="74"/>
      <c r="CC63" s="74"/>
      <c r="CD63" s="22"/>
      <c r="CE63" s="22"/>
      <c r="CF63" s="22"/>
      <c r="CG63" s="22"/>
      <c r="CH63" s="74"/>
      <c r="CI63" s="74"/>
      <c r="CJ63" s="74"/>
      <c r="CK63" s="67"/>
      <c r="CL63" s="67"/>
      <c r="CM63" s="67"/>
      <c r="CN63" s="67"/>
      <c r="CO63" s="67"/>
      <c r="CP63" s="67"/>
    </row>
    <row r="64" spans="1:94" s="21" customFormat="1" ht="18" customHeight="1">
      <c r="C64" s="400"/>
      <c r="D64" s="400"/>
      <c r="E64" s="400"/>
      <c r="F64" s="400"/>
      <c r="G64" s="400"/>
      <c r="H64" s="400"/>
      <c r="I64" s="400"/>
      <c r="K64" s="414" t="str">
        <f>IF(ER!$L$18=0,"",IF(VLOOKUP(ER!B16,ER!$C$14:$E$17,3,0)=MAX(K$62:K63),"",ER!B16))</f>
        <v/>
      </c>
      <c r="L64" s="415"/>
      <c r="M64" s="416" t="str">
        <f>IF(ER!$L$18=0,AC21,VLOOKUP(ER!B16,ER!$C$14:$O$17,4,0))</f>
        <v>B2</v>
      </c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8" t="str">
        <f>IF(AND(M64&amp;$AH$54=VLOOKUP(M64&amp;$AH$54,ER!$D$23:$H$46,1,0),VLOOKUP(M64&amp;$AH$54,ER!$D$23:$H$46,4,0)&lt;&gt;""),VLOOKUP(M64&amp;$AH$54,ER!$D$23:$H$46,4,0),VLOOKUP(M64&amp;$AH$54,ER!$D$23:$H$46,5,0))</f>
        <v/>
      </c>
      <c r="AI64" s="418"/>
      <c r="AJ64" s="419"/>
      <c r="AK64" s="411" t="str">
        <f>IF(AND(M64&amp;$AK$54=VLOOKUP(M64&amp;$AK$54,ER!$D$23:$H$46,1,0),VLOOKUP(M64&amp;$AK$54,ER!$D$23:$H$46,4,0)&lt;&gt;""),VLOOKUP(M64&amp;$AK$54,ER!$D$23:$H$46,4,0),VLOOKUP(M64&amp;$AK$54,ER!$D$23:$H$46,5,0))</f>
        <v/>
      </c>
      <c r="AL64" s="411"/>
      <c r="AM64" s="411"/>
      <c r="AN64" s="420"/>
      <c r="AO64" s="420"/>
      <c r="AP64" s="420"/>
      <c r="AQ64" s="421" t="str">
        <f>IF(AND(M64&amp;$AQ$54=VLOOKUP(M64&amp;$AQ$54,ER!$D$23:$H$46,1,0),VLOOKUP(M64&amp;$AQ$54,ER!$D$23:$H$46,4,0)&lt;&gt;""),VLOOKUP(M64&amp;$AQ$54,ER!$D$23:$H$46,4,0),VLOOKUP(M64&amp;$AQ$54,ER!$D$23:$H$46,5,0))</f>
        <v/>
      </c>
      <c r="AR64" s="418"/>
      <c r="AS64" s="418"/>
      <c r="AT64" s="418" t="str">
        <f>IF(ER!$L$18=0,"",VLOOKUP(ER!B16,ER!$C$14:$O$17,10,0))</f>
        <v/>
      </c>
      <c r="AU64" s="418"/>
      <c r="AV64" s="419"/>
      <c r="AW64" s="397" t="str">
        <f>IF(ER!$L$18=0,"",VLOOKUP(ER!B16,ER!$C$14:$O$17,11,0))</f>
        <v/>
      </c>
      <c r="AX64" s="398"/>
      <c r="AY64" s="410"/>
      <c r="AZ64" s="397" t="str">
        <f>IF(ER!$L$18=0,"",VLOOKUP(ER!B16,ER!$C$14:$O$17,12,0))</f>
        <v/>
      </c>
      <c r="BA64" s="398"/>
      <c r="BB64" s="410"/>
      <c r="BC64" s="397" t="str">
        <f>IF(ER!$L$18=0,"",VLOOKUP(ER!B16,ER!$C$14:$O$17,13,0))</f>
        <v/>
      </c>
      <c r="BD64" s="398"/>
      <c r="BE64" s="410"/>
      <c r="BF64" s="398" t="str">
        <f>IF(ER!$L$18=0,"",VLOOKUP(ER!B16,ER!$C$14:$O$17,5,0))</f>
        <v/>
      </c>
      <c r="BG64" s="398"/>
      <c r="BH64" s="148" t="str">
        <f>IF(ER!$L$18=0,"",":")</f>
        <v/>
      </c>
      <c r="BI64" s="410" t="str">
        <f>IF(ER!$L$18=0,"",VLOOKUP(ER!B16,ER!$C$14:$O$17,6,0))</f>
        <v/>
      </c>
      <c r="BJ64" s="411"/>
      <c r="BK64" s="412" t="str">
        <f>IF(ER!$L$18=0,"",BF64-BI64)</f>
        <v/>
      </c>
      <c r="BL64" s="412"/>
      <c r="BM64" s="413"/>
      <c r="BN64" s="397" t="str">
        <f>IF(ER!$L$18=0,"",VLOOKUP(ER!B16,ER!$C$14:$O$17,7,0))</f>
        <v/>
      </c>
      <c r="BO64" s="398"/>
      <c r="BP64" s="399"/>
      <c r="BQ64" s="75"/>
      <c r="BR64" s="75"/>
      <c r="BS64" s="75"/>
      <c r="BT64" s="76"/>
      <c r="BU64" s="75"/>
      <c r="BV64" s="75"/>
      <c r="BW64" s="74"/>
      <c r="BX64" s="74"/>
      <c r="BY64" s="74"/>
      <c r="BZ64" s="74"/>
      <c r="CA64" s="74"/>
      <c r="CB64" s="74"/>
      <c r="CC64" s="74"/>
      <c r="CD64" s="22"/>
      <c r="CE64" s="22"/>
      <c r="CF64" s="22"/>
      <c r="CG64" s="22"/>
      <c r="CH64" s="74"/>
      <c r="CI64" s="74"/>
      <c r="CJ64" s="74"/>
      <c r="CK64" s="67"/>
      <c r="CL64" s="67"/>
      <c r="CM64" s="67"/>
      <c r="CN64" s="67"/>
      <c r="CO64" s="67"/>
      <c r="CP64" s="67"/>
    </row>
    <row r="65" spans="1:94" s="21" customFormat="1" ht="18" customHeight="1" thickBot="1">
      <c r="C65" s="400"/>
      <c r="D65" s="400"/>
      <c r="E65" s="400"/>
      <c r="F65" s="400"/>
      <c r="G65" s="400"/>
      <c r="H65" s="400"/>
      <c r="I65" s="400"/>
      <c r="K65" s="401" t="str">
        <f>IF(ER!$L$18=0,"",IF(VLOOKUP(ER!B17,ER!$C$14:$E$17,3,0)=MAX(K$62:K64),"",ER!B17))</f>
        <v/>
      </c>
      <c r="L65" s="402"/>
      <c r="M65" s="403" t="str">
        <f>IF(ER!$L$18=0,AC22,VLOOKUP(ER!B17,ER!$C$14:$O$17,4,0))</f>
        <v>B1</v>
      </c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5" t="str">
        <f>IF(AND(M65&amp;$AH$54=VLOOKUP(M65&amp;$AH$54,ER!$D$23:$H$46,1,0),VLOOKUP(M65&amp;$AH$54,ER!$D$23:$H$46,4,0)&lt;&gt;""),VLOOKUP(M65&amp;$AH$54,ER!$D$23:$H$46,4,0),VLOOKUP(M65&amp;$AH$54,ER!$D$23:$H$46,5,0))</f>
        <v/>
      </c>
      <c r="AI65" s="405"/>
      <c r="AJ65" s="406"/>
      <c r="AK65" s="407" t="str">
        <f>IF(AND(M65&amp;$AK$54=VLOOKUP(M65&amp;$AK$54,ER!$D$23:$H$46,1,0),VLOOKUP(M65&amp;$AK$54,ER!$D$23:$H$46,4,0)&lt;&gt;""),VLOOKUP(M65&amp;$AK$54,ER!$D$23:$H$46,4,0),VLOOKUP(M65&amp;$AK$54,ER!$D$23:$H$46,5,0))</f>
        <v/>
      </c>
      <c r="AL65" s="407"/>
      <c r="AM65" s="407"/>
      <c r="AN65" s="407" t="str">
        <f>IF(AND(M65&amp;$AN$54=VLOOKUP(M65&amp;$AN$54,ER!$D$23:$H$46,1,0),VLOOKUP(M65&amp;$AN$54,ER!$D$23:$H$46,4,0)&lt;&gt;""),VLOOKUP(M65&amp;$AN$54,ER!$D$23:$H$46,4,0),VLOOKUP(M65&amp;$AN$54,ER!$D$23:$H$46,5,0))</f>
        <v/>
      </c>
      <c r="AO65" s="407"/>
      <c r="AP65" s="407"/>
      <c r="AQ65" s="408"/>
      <c r="AR65" s="409"/>
      <c r="AS65" s="409"/>
      <c r="AT65" s="405" t="str">
        <f>IF(ER!$L$18=0,"",VLOOKUP(ER!B17,ER!$C$14:$O$17,10,0))</f>
        <v/>
      </c>
      <c r="AU65" s="405"/>
      <c r="AV65" s="406"/>
      <c r="AW65" s="388" t="str">
        <f>IF(ER!$L$18=0,"",VLOOKUP(ER!B17,ER!$C$14:$O$17,11,0))</f>
        <v/>
      </c>
      <c r="AX65" s="389"/>
      <c r="AY65" s="391"/>
      <c r="AZ65" s="388" t="str">
        <f>IF(ER!$L$18=0,"",VLOOKUP(ER!B17,ER!$C$14:$O$17,12,0))</f>
        <v/>
      </c>
      <c r="BA65" s="389"/>
      <c r="BB65" s="391"/>
      <c r="BC65" s="388" t="str">
        <f>IF(ER!$L$18=0,"",VLOOKUP(ER!B17,ER!$C$14:$O$17,13,0))</f>
        <v/>
      </c>
      <c r="BD65" s="389"/>
      <c r="BE65" s="391"/>
      <c r="BF65" s="392" t="str">
        <f>IF(ER!$L$18=0,"",VLOOKUP(ER!B17,ER!$C$14:$O$17,5,0))</f>
        <v/>
      </c>
      <c r="BG65" s="392"/>
      <c r="BH65" s="150" t="str">
        <f>IF(ER!$L$18=0,"",":")</f>
        <v/>
      </c>
      <c r="BI65" s="393" t="str">
        <f>IF(ER!$L$18=0,"",VLOOKUP(ER!B17,ER!$C$14:$O$17,6,0))</f>
        <v/>
      </c>
      <c r="BJ65" s="394"/>
      <c r="BK65" s="395" t="str">
        <f>IF(ER!$L$18=0,"",BF65-BI65)</f>
        <v/>
      </c>
      <c r="BL65" s="395"/>
      <c r="BM65" s="396"/>
      <c r="BN65" s="388" t="str">
        <f>IF(ER!$L$18=0,"",VLOOKUP(ER!B17,ER!$C$14:$O$17,7,0))</f>
        <v/>
      </c>
      <c r="BO65" s="389"/>
      <c r="BP65" s="390"/>
      <c r="BQ65" s="75"/>
      <c r="BR65" s="75"/>
      <c r="BS65" s="75"/>
      <c r="BT65" s="76"/>
      <c r="BU65" s="75"/>
      <c r="BV65" s="75"/>
      <c r="BW65" s="74"/>
      <c r="BX65" s="74"/>
      <c r="BY65" s="74"/>
      <c r="BZ65" s="74"/>
      <c r="CA65" s="74"/>
      <c r="CB65" s="74"/>
      <c r="CC65" s="74"/>
      <c r="CD65" s="22"/>
      <c r="CE65" s="22"/>
      <c r="CF65" s="22"/>
      <c r="CG65" s="22"/>
      <c r="CH65" s="74"/>
      <c r="CI65" s="74"/>
      <c r="CJ65" s="96"/>
      <c r="CK65" s="67"/>
      <c r="CL65" s="67"/>
      <c r="CM65" s="67"/>
      <c r="CN65" s="67"/>
      <c r="CO65" s="67"/>
      <c r="CP65" s="67"/>
    </row>
    <row r="66" spans="1:94" s="21" customFormat="1" ht="20.100000000000001" customHeight="1">
      <c r="BI66" s="23"/>
      <c r="BJ66" s="74"/>
      <c r="BK66" s="74"/>
      <c r="BL66" s="74"/>
      <c r="BM66" s="74"/>
      <c r="BN66" s="74"/>
      <c r="BO66" s="74"/>
      <c r="BP66" s="75"/>
      <c r="BQ66" s="75"/>
      <c r="BR66" s="75"/>
      <c r="BS66" s="75"/>
      <c r="BT66" s="76"/>
      <c r="BU66" s="75"/>
      <c r="BV66" s="75"/>
      <c r="BW66" s="74"/>
      <c r="BX66" s="74"/>
      <c r="BY66" s="74"/>
      <c r="BZ66" s="74"/>
      <c r="CA66" s="74"/>
      <c r="CB66" s="74"/>
      <c r="CC66" s="74"/>
      <c r="CD66" s="22"/>
      <c r="CE66" s="22"/>
      <c r="CF66" s="22"/>
      <c r="CG66" s="22"/>
      <c r="CH66" s="74"/>
      <c r="CI66" s="74"/>
      <c r="CJ66" s="96"/>
      <c r="CK66" s="67"/>
      <c r="CL66" s="67"/>
      <c r="CM66" s="67"/>
      <c r="CN66" s="67"/>
      <c r="CO66" s="67"/>
      <c r="CP66" s="67"/>
    </row>
    <row r="67" spans="1:94">
      <c r="A67" s="29"/>
      <c r="B67" s="29"/>
      <c r="C67" s="29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37"/>
      <c r="BP67" s="37"/>
    </row>
    <row r="68" spans="1:94">
      <c r="A68" s="29"/>
      <c r="B68" s="29"/>
      <c r="C68" s="191"/>
      <c r="D68" s="383" t="s">
        <v>61</v>
      </c>
      <c r="E68" s="384"/>
      <c r="F68" s="384"/>
      <c r="G68" s="384"/>
      <c r="H68" s="384"/>
      <c r="I68" s="384"/>
      <c r="J68" s="384"/>
      <c r="K68" s="384"/>
      <c r="L68" s="384"/>
      <c r="M68" s="385"/>
      <c r="N68" s="383" t="s">
        <v>62</v>
      </c>
      <c r="O68" s="384"/>
      <c r="P68" s="384"/>
      <c r="Q68" s="384"/>
      <c r="R68" s="384"/>
      <c r="S68" s="384"/>
      <c r="T68" s="384"/>
      <c r="U68" s="384"/>
      <c r="V68" s="384"/>
      <c r="W68" s="385"/>
      <c r="X68" s="383" t="s">
        <v>61</v>
      </c>
      <c r="Y68" s="384"/>
      <c r="Z68" s="384"/>
      <c r="AA68" s="384"/>
      <c r="AB68" s="384"/>
      <c r="AC68" s="384"/>
      <c r="AD68" s="384"/>
      <c r="AE68" s="384"/>
      <c r="AF68" s="384"/>
      <c r="AG68" s="385"/>
      <c r="AH68" s="383" t="s">
        <v>62</v>
      </c>
      <c r="AI68" s="384"/>
      <c r="AJ68" s="384"/>
      <c r="AK68" s="384"/>
      <c r="AL68" s="384"/>
      <c r="AM68" s="384"/>
      <c r="AN68" s="384"/>
      <c r="AO68" s="384"/>
      <c r="AP68" s="384"/>
      <c r="AQ68" s="385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37"/>
      <c r="BD68" s="37"/>
      <c r="BE68" s="2"/>
      <c r="BF68" s="2"/>
      <c r="BG68" s="2"/>
      <c r="BH68" s="3"/>
      <c r="BI68" s="4"/>
      <c r="BJ68" s="4"/>
      <c r="BK68" s="4"/>
      <c r="BL68" s="3"/>
      <c r="BM68" s="4"/>
      <c r="BN68" s="4"/>
      <c r="BO68" s="4"/>
      <c r="BP68" s="4"/>
      <c r="BQ68" s="4"/>
      <c r="BT68" s="2"/>
      <c r="BU68" s="2"/>
      <c r="BV68" s="2"/>
      <c r="BW68" s="5"/>
      <c r="BX68" s="5"/>
      <c r="BY68" s="5"/>
      <c r="BZ68" s="5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1:94">
      <c r="A69" s="29"/>
      <c r="B69" s="29"/>
      <c r="C69" s="191"/>
      <c r="D69" s="386" t="str">
        <f>'Ergebniseingabe VR'!D19:X19</f>
        <v>Mannschaft 1</v>
      </c>
      <c r="E69" s="386"/>
      <c r="F69" s="386"/>
      <c r="G69" s="386"/>
      <c r="H69" s="386"/>
      <c r="I69" s="386"/>
      <c r="J69" s="386"/>
      <c r="K69" s="386"/>
      <c r="L69" s="386"/>
      <c r="M69" s="387"/>
      <c r="N69" s="377"/>
      <c r="O69" s="378"/>
      <c r="P69" s="378"/>
      <c r="Q69" s="378"/>
      <c r="R69" s="378"/>
      <c r="S69" s="378"/>
      <c r="T69" s="378"/>
      <c r="U69" s="378"/>
      <c r="V69" s="378"/>
      <c r="W69" s="379"/>
      <c r="X69" s="386" t="str">
        <f>'Ergebniseingabe VR'!AC19</f>
        <v>Mannschaft 5</v>
      </c>
      <c r="Y69" s="386"/>
      <c r="Z69" s="386"/>
      <c r="AA69" s="386"/>
      <c r="AB69" s="386"/>
      <c r="AC69" s="386"/>
      <c r="AD69" s="386"/>
      <c r="AE69" s="386"/>
      <c r="AF69" s="386"/>
      <c r="AG69" s="387"/>
      <c r="AH69" s="377"/>
      <c r="AI69" s="378"/>
      <c r="AJ69" s="378"/>
      <c r="AK69" s="378"/>
      <c r="AL69" s="378"/>
      <c r="AM69" s="378"/>
      <c r="AN69" s="378"/>
      <c r="AO69" s="378"/>
      <c r="AP69" s="378"/>
      <c r="AQ69" s="379"/>
      <c r="AR69" s="29"/>
      <c r="AS69" s="192" t="s">
        <v>63</v>
      </c>
      <c r="AT69" s="192"/>
      <c r="AU69" s="192"/>
      <c r="AV69" s="192"/>
      <c r="AW69" s="192"/>
      <c r="AX69" s="192"/>
      <c r="AY69" s="29"/>
      <c r="AZ69" s="29"/>
      <c r="BA69" s="29"/>
      <c r="BB69" s="29"/>
      <c r="BC69" s="37"/>
      <c r="BD69" s="37"/>
      <c r="BE69" s="2"/>
      <c r="BF69" s="2"/>
      <c r="BG69" s="2"/>
      <c r="BH69" s="3"/>
      <c r="BI69" s="4"/>
      <c r="BJ69" s="4"/>
      <c r="BK69" s="4"/>
      <c r="BL69" s="3"/>
      <c r="BM69" s="4"/>
      <c r="BN69" s="4"/>
      <c r="BO69" s="4"/>
      <c r="BP69" s="4"/>
      <c r="BQ69" s="4"/>
      <c r="BT69" s="2"/>
      <c r="BU69" s="2"/>
      <c r="BV69" s="2"/>
      <c r="BW69" s="5"/>
      <c r="BX69" s="5"/>
      <c r="BY69" s="5"/>
      <c r="BZ69" s="5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94">
      <c r="A70" s="29"/>
      <c r="B70" s="29"/>
      <c r="C70" s="191"/>
      <c r="D70" s="380" t="str">
        <f>'Ergebniseingabe VR'!D20:X20</f>
        <v>Mannschaft 2</v>
      </c>
      <c r="E70" s="381"/>
      <c r="F70" s="381"/>
      <c r="G70" s="381"/>
      <c r="H70" s="381"/>
      <c r="I70" s="381"/>
      <c r="J70" s="381"/>
      <c r="K70" s="381"/>
      <c r="L70" s="381"/>
      <c r="M70" s="382"/>
      <c r="N70" s="377"/>
      <c r="O70" s="378"/>
      <c r="P70" s="378"/>
      <c r="Q70" s="378"/>
      <c r="R70" s="378"/>
      <c r="S70" s="378"/>
      <c r="T70" s="378"/>
      <c r="U70" s="378"/>
      <c r="V70" s="378"/>
      <c r="W70" s="379"/>
      <c r="X70" s="386" t="str">
        <f>'Ergebniseingabe VR'!AC20</f>
        <v>Mannschaft 6</v>
      </c>
      <c r="Y70" s="386"/>
      <c r="Z70" s="386"/>
      <c r="AA70" s="386"/>
      <c r="AB70" s="386"/>
      <c r="AC70" s="386"/>
      <c r="AD70" s="386"/>
      <c r="AE70" s="386"/>
      <c r="AF70" s="386"/>
      <c r="AG70" s="387"/>
      <c r="AH70" s="377"/>
      <c r="AI70" s="378"/>
      <c r="AJ70" s="378"/>
      <c r="AK70" s="378"/>
      <c r="AL70" s="378"/>
      <c r="AM70" s="378"/>
      <c r="AN70" s="378"/>
      <c r="AO70" s="378"/>
      <c r="AP70" s="378"/>
      <c r="AQ70" s="37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37"/>
      <c r="BD70" s="37"/>
      <c r="BE70" s="2"/>
      <c r="BF70" s="2"/>
      <c r="BG70" s="2"/>
      <c r="BH70" s="3"/>
      <c r="BI70" s="4"/>
      <c r="BJ70" s="4"/>
      <c r="BK70" s="4"/>
      <c r="BL70" s="3"/>
      <c r="BM70" s="4"/>
      <c r="BN70" s="4"/>
      <c r="BO70" s="4"/>
      <c r="BP70" s="4"/>
      <c r="BQ70" s="4"/>
      <c r="BT70" s="2"/>
      <c r="BU70" s="2"/>
      <c r="BV70" s="2"/>
      <c r="BW70" s="5"/>
      <c r="BX70" s="5"/>
      <c r="BY70" s="5"/>
      <c r="BZ70" s="5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1:94">
      <c r="A71" s="29"/>
      <c r="B71" s="29"/>
      <c r="C71" s="191"/>
      <c r="D71" s="380" t="str">
        <f>'Ergebniseingabe VR'!D21:X21</f>
        <v>Mannschaft 3</v>
      </c>
      <c r="E71" s="381"/>
      <c r="F71" s="381"/>
      <c r="G71" s="381"/>
      <c r="H71" s="381"/>
      <c r="I71" s="381"/>
      <c r="J71" s="381"/>
      <c r="K71" s="381"/>
      <c r="L71" s="381"/>
      <c r="M71" s="382"/>
      <c r="N71" s="377"/>
      <c r="O71" s="378"/>
      <c r="P71" s="378"/>
      <c r="Q71" s="378"/>
      <c r="R71" s="378"/>
      <c r="S71" s="378"/>
      <c r="T71" s="378"/>
      <c r="U71" s="378"/>
      <c r="V71" s="378"/>
      <c r="W71" s="379"/>
      <c r="X71" s="386" t="str">
        <f>'Ergebniseingabe VR'!AC21</f>
        <v>Mannschaft 7</v>
      </c>
      <c r="Y71" s="386"/>
      <c r="Z71" s="386"/>
      <c r="AA71" s="386"/>
      <c r="AB71" s="386"/>
      <c r="AC71" s="386"/>
      <c r="AD71" s="386"/>
      <c r="AE71" s="386"/>
      <c r="AF71" s="386"/>
      <c r="AG71" s="387"/>
      <c r="AH71" s="377"/>
      <c r="AI71" s="378"/>
      <c r="AJ71" s="378"/>
      <c r="AK71" s="378"/>
      <c r="AL71" s="378"/>
      <c r="AM71" s="378"/>
      <c r="AN71" s="378"/>
      <c r="AO71" s="378"/>
      <c r="AP71" s="378"/>
      <c r="AQ71" s="37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37"/>
      <c r="BD71" s="37"/>
      <c r="BE71" s="2"/>
      <c r="BF71" s="2"/>
      <c r="BG71" s="2"/>
      <c r="BH71" s="3"/>
      <c r="BI71" s="4"/>
      <c r="BJ71" s="4"/>
      <c r="BK71" s="4"/>
      <c r="BL71" s="3"/>
      <c r="BM71" s="4"/>
      <c r="BN71" s="4"/>
      <c r="BO71" s="4"/>
      <c r="BP71" s="4"/>
      <c r="BQ71" s="4"/>
      <c r="BT71" s="2"/>
      <c r="BU71" s="2"/>
      <c r="BV71" s="2"/>
      <c r="BW71" s="5"/>
      <c r="BX71" s="5"/>
      <c r="BY71" s="5"/>
      <c r="BZ71" s="5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1:94">
      <c r="A72" s="29"/>
      <c r="B72" s="29"/>
      <c r="C72" s="191"/>
      <c r="D72" s="380" t="str">
        <f>'Ergebniseingabe VR'!D22:X22</f>
        <v>Mannschaft 4</v>
      </c>
      <c r="E72" s="381"/>
      <c r="F72" s="381"/>
      <c r="G72" s="381"/>
      <c r="H72" s="381"/>
      <c r="I72" s="381"/>
      <c r="J72" s="381"/>
      <c r="K72" s="381"/>
      <c r="L72" s="381"/>
      <c r="M72" s="382"/>
      <c r="N72" s="377"/>
      <c r="O72" s="378"/>
      <c r="P72" s="378"/>
      <c r="Q72" s="378"/>
      <c r="R72" s="378"/>
      <c r="S72" s="378"/>
      <c r="T72" s="378"/>
      <c r="U72" s="378"/>
      <c r="V72" s="378"/>
      <c r="W72" s="379"/>
      <c r="X72" s="386" t="str">
        <f>'Ergebniseingabe VR'!AC22</f>
        <v>Mannschaft 8</v>
      </c>
      <c r="Y72" s="386"/>
      <c r="Z72" s="386"/>
      <c r="AA72" s="386"/>
      <c r="AB72" s="386"/>
      <c r="AC72" s="386"/>
      <c r="AD72" s="386"/>
      <c r="AE72" s="386"/>
      <c r="AF72" s="386"/>
      <c r="AG72" s="387"/>
      <c r="AH72" s="377"/>
      <c r="AI72" s="378"/>
      <c r="AJ72" s="378"/>
      <c r="AK72" s="378"/>
      <c r="AL72" s="378"/>
      <c r="AM72" s="378"/>
      <c r="AN72" s="378"/>
      <c r="AO72" s="378"/>
      <c r="AP72" s="378"/>
      <c r="AQ72" s="37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37"/>
      <c r="BD72" s="37"/>
      <c r="BE72" s="2"/>
      <c r="BF72" s="2"/>
      <c r="BG72" s="2"/>
      <c r="BH72" s="3"/>
      <c r="BI72" s="4"/>
      <c r="BJ72" s="4"/>
      <c r="BK72" s="4"/>
      <c r="BL72" s="3"/>
      <c r="BM72" s="4"/>
      <c r="BN72" s="4"/>
      <c r="BO72" s="4"/>
      <c r="BP72" s="4"/>
      <c r="BQ72" s="4"/>
      <c r="BT72" s="2"/>
      <c r="BU72" s="2"/>
      <c r="BV72" s="2"/>
      <c r="BW72" s="5"/>
      <c r="BX72" s="5"/>
      <c r="BY72" s="5"/>
      <c r="BZ72" s="5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1:94" ht="18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37"/>
      <c r="BP73" s="37"/>
    </row>
    <row r="74" spans="1:9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37"/>
      <c r="BP74" s="37"/>
    </row>
    <row r="75" spans="1:94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37"/>
      <c r="BP75" s="37"/>
    </row>
    <row r="76" spans="1:94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37"/>
      <c r="BP76" s="37"/>
    </row>
    <row r="77" spans="1:94" ht="18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37"/>
      <c r="BP77" s="37"/>
    </row>
    <row r="78" spans="1:94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37"/>
      <c r="BP78" s="37"/>
    </row>
    <row r="79" spans="1:94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37"/>
      <c r="BP79" s="37"/>
    </row>
    <row r="80" spans="1:9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37"/>
      <c r="BP80" s="37"/>
    </row>
    <row r="81" spans="1:91" ht="18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37"/>
      <c r="BP81" s="37"/>
    </row>
    <row r="82" spans="1:9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37"/>
      <c r="BP82" s="37"/>
    </row>
    <row r="83" spans="1:9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37"/>
      <c r="BP83" s="37"/>
    </row>
    <row r="84" spans="1:9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37"/>
      <c r="BP84" s="37"/>
    </row>
    <row r="85" spans="1:91" s="29" customFormat="1" ht="18" customHeight="1"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</row>
    <row r="86" spans="1:9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37"/>
      <c r="BP86" s="37"/>
      <c r="BT86" s="2"/>
      <c r="BU86" s="3"/>
      <c r="BX86" s="4"/>
      <c r="BY86" s="3"/>
      <c r="CD86" s="4"/>
      <c r="CI86" s="2"/>
      <c r="CM86" s="5"/>
    </row>
    <row r="87" spans="1:9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37"/>
      <c r="BP87" s="37"/>
      <c r="BT87" s="2"/>
      <c r="BU87" s="3"/>
      <c r="BX87" s="4"/>
      <c r="BY87" s="3"/>
      <c r="CD87" s="4"/>
      <c r="CI87" s="2"/>
      <c r="CM87" s="5"/>
    </row>
    <row r="88" spans="1:9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37"/>
      <c r="BP88" s="37"/>
      <c r="BT88" s="2"/>
      <c r="BU88" s="3"/>
      <c r="BX88" s="4"/>
      <c r="BY88" s="3"/>
      <c r="CD88" s="4"/>
      <c r="CI88" s="2"/>
      <c r="CM88" s="5"/>
    </row>
    <row r="89" spans="1:91" ht="18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37"/>
      <c r="BP89" s="37"/>
      <c r="BT89" s="2"/>
      <c r="BU89" s="3"/>
      <c r="BX89" s="4"/>
      <c r="BY89" s="3"/>
      <c r="CD89" s="4"/>
      <c r="CI89" s="2"/>
      <c r="CM89" s="5"/>
    </row>
    <row r="90" spans="1:9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37"/>
      <c r="BP90" s="37"/>
      <c r="BT90" s="2"/>
      <c r="BU90" s="3"/>
      <c r="BX90" s="4"/>
      <c r="BY90" s="3"/>
      <c r="CD90" s="4"/>
      <c r="CI90" s="2"/>
      <c r="CM90" s="5"/>
    </row>
    <row r="91" spans="1: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37"/>
      <c r="BP91" s="37"/>
      <c r="BT91" s="2"/>
      <c r="BU91" s="3"/>
      <c r="BX91" s="4"/>
      <c r="BY91" s="3"/>
      <c r="CD91" s="4"/>
      <c r="CI91" s="2"/>
      <c r="CM91" s="5"/>
    </row>
    <row r="92" spans="1:9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37"/>
      <c r="BP92" s="37"/>
      <c r="BT92" s="2"/>
      <c r="BU92" s="3"/>
      <c r="BX92" s="4"/>
      <c r="BY92" s="3"/>
      <c r="CD92" s="4"/>
      <c r="CI92" s="2"/>
      <c r="CM92" s="5"/>
    </row>
    <row r="93" spans="1:91" ht="18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37"/>
      <c r="BP93" s="37"/>
      <c r="BT93" s="2"/>
      <c r="BU93" s="3"/>
      <c r="BX93" s="4"/>
      <c r="BY93" s="3"/>
      <c r="CD93" s="4"/>
      <c r="CI93" s="2"/>
      <c r="CM93" s="5"/>
    </row>
    <row r="94" spans="1:9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37"/>
      <c r="BP94" s="37"/>
      <c r="BT94" s="2"/>
      <c r="BU94" s="3"/>
      <c r="BX94" s="4"/>
      <c r="BY94" s="3"/>
      <c r="CD94" s="4"/>
      <c r="CI94" s="2"/>
      <c r="CM94" s="5"/>
    </row>
    <row r="95" spans="1:9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37"/>
      <c r="BP95" s="37"/>
      <c r="BT95" s="2"/>
      <c r="BU95" s="3"/>
      <c r="BX95" s="4"/>
      <c r="BY95" s="3"/>
      <c r="CD95" s="4"/>
      <c r="CI95" s="2"/>
      <c r="CM95" s="5"/>
    </row>
    <row r="96" spans="1:9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37"/>
      <c r="BP96" s="37"/>
      <c r="BT96" s="2"/>
      <c r="BU96" s="3"/>
      <c r="BX96" s="4"/>
      <c r="BY96" s="3"/>
      <c r="CD96" s="4"/>
      <c r="CI96" s="2"/>
      <c r="CM96" s="5"/>
    </row>
    <row r="97" spans="1:9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37"/>
      <c r="BP97" s="37"/>
      <c r="BT97" s="2"/>
      <c r="BU97" s="3"/>
      <c r="BX97" s="4"/>
      <c r="BY97" s="3"/>
      <c r="CD97" s="4"/>
      <c r="CI97" s="2"/>
      <c r="CM97" s="5"/>
    </row>
    <row r="98" spans="1:91" ht="20.100000000000001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37"/>
      <c r="BP98" s="37"/>
      <c r="BT98" s="2"/>
      <c r="BU98" s="3"/>
      <c r="BX98" s="4"/>
      <c r="BY98" s="3"/>
      <c r="CD98" s="4"/>
      <c r="CI98" s="2"/>
      <c r="CM98" s="5"/>
    </row>
    <row r="99" spans="1:91" s="29" customFormat="1" ht="20.100000000000001" customHeight="1"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</row>
    <row r="100" spans="1:91" s="29" customFormat="1" ht="20.100000000000001" customHeight="1"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</row>
    <row r="101" spans="1:91" s="29" customFormat="1" ht="20.100000000000001" customHeight="1"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</row>
    <row r="102" spans="1:91" s="29" customFormat="1" ht="20.100000000000001" customHeight="1"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</row>
    <row r="103" spans="1:91" s="29" customFormat="1" ht="20.100000000000001" customHeight="1"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</row>
    <row r="104" spans="1:91" s="29" customFormat="1" ht="20.100000000000001" customHeight="1"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</row>
    <row r="105" spans="1:91" s="29" customFormat="1" ht="20.100000000000001" customHeight="1"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</row>
    <row r="106" spans="1:91" s="29" customFormat="1"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</row>
    <row r="107" spans="1:91" s="29" customFormat="1"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</row>
    <row r="108" spans="1:91" s="29" customFormat="1"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</row>
    <row r="109" spans="1:91" s="29" customFormat="1"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</row>
    <row r="110" spans="1:91" s="29" customFormat="1"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</row>
    <row r="111" spans="1:91" s="29" customFormat="1"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</row>
    <row r="112" spans="1:91" s="29" customFormat="1" ht="13.2" customHeight="1"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</row>
    <row r="113" spans="67:86" s="29" customFormat="1"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</row>
    <row r="114" spans="67:86" s="29" customFormat="1"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</row>
    <row r="115" spans="67:86" s="29" customFormat="1"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</row>
    <row r="116" spans="67:86" s="29" customFormat="1"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</row>
    <row r="117" spans="67:86" s="29" customFormat="1"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</row>
    <row r="118" spans="67:86" s="29" customFormat="1"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</row>
    <row r="119" spans="67:86" s="29" customFormat="1"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</row>
    <row r="120" spans="67:86" s="29" customFormat="1"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</row>
    <row r="121" spans="67:86" s="29" customFormat="1"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</row>
    <row r="122" spans="67:86" s="29" customFormat="1"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</row>
    <row r="123" spans="67:86" s="29" customFormat="1"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</row>
    <row r="124" spans="67:86" s="29" customFormat="1"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</row>
    <row r="125" spans="67:86" s="29" customFormat="1"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</row>
    <row r="126" spans="67:86" s="29" customFormat="1"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</row>
    <row r="127" spans="67:86" s="29" customFormat="1"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</row>
    <row r="128" spans="67:86" s="29" customFormat="1"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</row>
    <row r="129" spans="67:86" s="29" customFormat="1"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</row>
    <row r="130" spans="67:86" s="29" customFormat="1"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</row>
    <row r="131" spans="67:86" s="29" customFormat="1"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</row>
    <row r="132" spans="67:86" s="29" customFormat="1"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</row>
    <row r="133" spans="67:86" s="29" customFormat="1"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</row>
    <row r="134" spans="67:86" s="29" customFormat="1"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</row>
    <row r="135" spans="67:86" s="29" customFormat="1"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</row>
    <row r="136" spans="67:86" s="29" customFormat="1"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</row>
    <row r="137" spans="67:86" s="29" customFormat="1"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</row>
    <row r="138" spans="67:86" s="29" customFormat="1"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</row>
    <row r="139" spans="67:86" s="29" customFormat="1"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</row>
    <row r="140" spans="67:86" s="29" customFormat="1"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</row>
    <row r="141" spans="67:86" s="29" customFormat="1"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</row>
    <row r="142" spans="67:86" s="29" customFormat="1"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</row>
    <row r="143" spans="67:86" s="29" customFormat="1"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</row>
    <row r="144" spans="67:86" s="29" customFormat="1"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</row>
    <row r="145" spans="67:86" s="29" customFormat="1"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</row>
    <row r="146" spans="67:86" s="29" customFormat="1"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</row>
    <row r="147" spans="67:86" s="29" customFormat="1"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</row>
    <row r="148" spans="67:86" s="29" customFormat="1"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</row>
    <row r="149" spans="67:86" s="29" customFormat="1"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</row>
    <row r="150" spans="67:86" s="29" customFormat="1"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</row>
    <row r="151" spans="67:86" s="29" customFormat="1"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</row>
    <row r="152" spans="67:86" s="29" customFormat="1"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</row>
    <row r="153" spans="67:86" s="29" customFormat="1"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</row>
    <row r="154" spans="67:86" s="29" customFormat="1"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</row>
    <row r="155" spans="67:86" s="29" customFormat="1"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</row>
    <row r="156" spans="67:86" s="29" customFormat="1"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</row>
    <row r="157" spans="67:86" s="29" customFormat="1"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</row>
    <row r="158" spans="67:86" s="29" customFormat="1"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</row>
    <row r="159" spans="67:86" s="29" customFormat="1"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</row>
    <row r="160" spans="67:86" s="29" customFormat="1"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</row>
    <row r="161" spans="67:86" s="29" customFormat="1"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</row>
    <row r="162" spans="67:86" s="29" customFormat="1"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</row>
    <row r="163" spans="67:86" s="29" customFormat="1"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</row>
    <row r="164" spans="67:86" s="29" customFormat="1"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</row>
    <row r="165" spans="67:86" s="29" customFormat="1"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</row>
    <row r="166" spans="67:86" s="29" customFormat="1"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</row>
    <row r="167" spans="67:86" s="29" customFormat="1"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</row>
    <row r="168" spans="67:86" s="29" customFormat="1"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</row>
    <row r="169" spans="67:86" s="29" customFormat="1"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</row>
    <row r="170" spans="67:86" s="29" customFormat="1"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</row>
    <row r="171" spans="67:86" s="29" customFormat="1"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</row>
    <row r="172" spans="67:86" s="29" customFormat="1"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</row>
    <row r="173" spans="67:86" s="29" customFormat="1"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</row>
    <row r="174" spans="67:86" s="29" customFormat="1"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</row>
    <row r="175" spans="67:86" s="29" customFormat="1"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</row>
    <row r="176" spans="67:86" s="29" customFormat="1"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</row>
    <row r="177" spans="67:86" s="29" customFormat="1"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</row>
    <row r="178" spans="67:86" s="29" customFormat="1"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</row>
    <row r="179" spans="67:86" s="29" customFormat="1"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</row>
    <row r="180" spans="67:86" s="29" customFormat="1"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</row>
    <row r="181" spans="67:86" s="29" customFormat="1"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</row>
    <row r="182" spans="67:86" s="29" customFormat="1"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</row>
    <row r="183" spans="67:86" s="29" customFormat="1"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</row>
    <row r="184" spans="67:86" s="29" customFormat="1"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</row>
    <row r="185" spans="67:86" s="29" customFormat="1"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</row>
    <row r="186" spans="67:86" s="29" customFormat="1"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</row>
    <row r="187" spans="67:86" s="29" customFormat="1"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</row>
    <row r="188" spans="67:86" s="29" customFormat="1"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</row>
    <row r="189" spans="67:86" s="29" customFormat="1"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</row>
    <row r="190" spans="67:86" s="29" customFormat="1"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</row>
    <row r="191" spans="67:86" s="29" customFormat="1"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</row>
    <row r="192" spans="67:86" s="29" customFormat="1"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</row>
    <row r="193" spans="67:86" s="29" customFormat="1"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</row>
    <row r="194" spans="67:86" s="29" customFormat="1"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</row>
    <row r="195" spans="67:86" s="29" customFormat="1"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</row>
    <row r="196" spans="67:86" s="29" customFormat="1"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</row>
    <row r="197" spans="67:86" s="29" customFormat="1"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</row>
    <row r="198" spans="67:86" s="29" customFormat="1"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</row>
    <row r="199" spans="67:86" s="29" customFormat="1"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</row>
    <row r="200" spans="67:86" s="29" customFormat="1"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</row>
    <row r="201" spans="67:86" s="29" customFormat="1"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</row>
    <row r="202" spans="67:86" s="29" customFormat="1"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</row>
    <row r="203" spans="67:86" s="29" customFormat="1"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</row>
    <row r="204" spans="67:86" s="29" customFormat="1"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</row>
    <row r="205" spans="67:86" s="29" customFormat="1"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</row>
    <row r="206" spans="67:86" s="29" customFormat="1"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</row>
    <row r="207" spans="67:86" s="29" customFormat="1"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</row>
    <row r="208" spans="67:86" s="29" customFormat="1"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</row>
    <row r="209" spans="67:86" s="29" customFormat="1"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</row>
    <row r="210" spans="67:86" s="29" customFormat="1"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</row>
    <row r="211" spans="67:86" s="29" customFormat="1"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</row>
    <row r="212" spans="67:86" s="29" customFormat="1"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</row>
    <row r="213" spans="67:86" s="29" customFormat="1"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</row>
    <row r="214" spans="67:86" s="29" customFormat="1"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</row>
    <row r="215" spans="67:86" s="29" customFormat="1"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</row>
    <row r="216" spans="67:86" s="29" customFormat="1"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</row>
    <row r="217" spans="67:86" s="29" customFormat="1"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</row>
    <row r="218" spans="67:86" s="29" customFormat="1"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</row>
    <row r="219" spans="67:86" s="29" customFormat="1"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</row>
    <row r="220" spans="67:86" s="29" customFormat="1"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</row>
    <row r="221" spans="67:86" s="29" customFormat="1"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</row>
    <row r="222" spans="67:86" s="29" customFormat="1"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</row>
    <row r="223" spans="67:86" s="29" customFormat="1"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</row>
    <row r="224" spans="67:86" s="29" customFormat="1"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</row>
    <row r="225" spans="67:86" s="29" customFormat="1"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</row>
    <row r="226" spans="67:86" s="29" customFormat="1"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</row>
    <row r="227" spans="67:86" s="29" customFormat="1"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</row>
    <row r="228" spans="67:86" s="29" customFormat="1"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</row>
    <row r="229" spans="67:86" s="29" customFormat="1"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</row>
    <row r="230" spans="67:86" s="29" customFormat="1"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</row>
    <row r="231" spans="67:86" s="29" customFormat="1"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</row>
    <row r="232" spans="67:86" s="29" customFormat="1"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</row>
    <row r="233" spans="67:86" s="29" customFormat="1"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</row>
    <row r="234" spans="67:86" s="29" customFormat="1"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</row>
    <row r="235" spans="67:86" s="29" customFormat="1"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</row>
    <row r="236" spans="67:86" s="29" customFormat="1"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</row>
    <row r="237" spans="67:86" s="29" customFormat="1"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</row>
    <row r="238" spans="67:86" s="29" customFormat="1"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</row>
    <row r="239" spans="67:86" s="29" customFormat="1"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</row>
    <row r="240" spans="67:86" s="29" customFormat="1"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</row>
    <row r="241" spans="67:86" s="29" customFormat="1"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</row>
    <row r="242" spans="67:86" s="29" customFormat="1"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</row>
    <row r="243" spans="67:86" s="29" customFormat="1"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</row>
    <row r="244" spans="67:86" s="29" customFormat="1"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</row>
    <row r="245" spans="67:86" s="29" customFormat="1"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</row>
    <row r="246" spans="67:86" s="29" customFormat="1"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</row>
    <row r="247" spans="67:86" s="29" customFormat="1"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</row>
    <row r="248" spans="67:86" s="29" customFormat="1"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</row>
    <row r="249" spans="67:86" s="29" customFormat="1"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</row>
    <row r="250" spans="67:86" s="29" customFormat="1"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</row>
    <row r="251" spans="67:86" s="29" customFormat="1"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</row>
    <row r="252" spans="67:86" s="29" customFormat="1"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</row>
    <row r="253" spans="67:86" s="29" customFormat="1"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</row>
    <row r="254" spans="67:86" s="29" customFormat="1"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</row>
    <row r="255" spans="67:86" s="29" customFormat="1"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</row>
    <row r="256" spans="67:86" s="29" customFormat="1"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</row>
    <row r="257" spans="67:86" s="29" customFormat="1"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</row>
    <row r="258" spans="67:86" s="29" customFormat="1"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</row>
    <row r="259" spans="67:86" s="29" customFormat="1"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</row>
    <row r="260" spans="67:86" s="29" customFormat="1"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</row>
    <row r="261" spans="67:86" s="29" customFormat="1"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</row>
    <row r="262" spans="67:86" s="29" customFormat="1"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</row>
    <row r="263" spans="67:86" s="29" customFormat="1"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</row>
    <row r="264" spans="67:86" s="29" customFormat="1"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</row>
    <row r="265" spans="67:86" s="29" customFormat="1"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</row>
    <row r="266" spans="67:86" s="29" customFormat="1"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</row>
    <row r="267" spans="67:86" s="29" customFormat="1"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</row>
    <row r="268" spans="67:86" s="29" customFormat="1"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</row>
    <row r="269" spans="67:86" s="29" customFormat="1"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</row>
    <row r="270" spans="67:86" s="29" customFormat="1"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</row>
    <row r="271" spans="67:86" s="29" customFormat="1"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</row>
    <row r="272" spans="67:86" s="29" customFormat="1"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</row>
    <row r="273" spans="67:86" s="29" customFormat="1"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</row>
    <row r="274" spans="67:86" s="29" customFormat="1"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</row>
    <row r="275" spans="67:86" s="29" customFormat="1"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</row>
    <row r="276" spans="67:86" s="29" customFormat="1"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</row>
    <row r="277" spans="67:86" s="29" customFormat="1"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</row>
    <row r="278" spans="67:86" s="29" customFormat="1"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</row>
    <row r="279" spans="67:86" s="29" customFormat="1"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</row>
    <row r="280" spans="67:86" s="29" customFormat="1"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</row>
    <row r="281" spans="67:86" s="29" customFormat="1"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</row>
    <row r="282" spans="67:86" s="29" customFormat="1"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</row>
    <row r="283" spans="67:86" s="29" customFormat="1"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</row>
    <row r="284" spans="67:86" s="29" customFormat="1"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</row>
    <row r="285" spans="67:86" s="29" customFormat="1"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</row>
    <row r="286" spans="67:86" s="29" customFormat="1"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</row>
    <row r="287" spans="67:86" s="29" customFormat="1"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</row>
    <row r="288" spans="67:86" s="29" customFormat="1"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</row>
    <row r="289" spans="67:86" s="29" customFormat="1"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</row>
    <row r="290" spans="67:86" s="29" customFormat="1"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</row>
    <row r="291" spans="67:86" s="29" customFormat="1"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</row>
    <row r="292" spans="67:86" s="29" customFormat="1"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</row>
    <row r="293" spans="67:86" s="29" customFormat="1"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</row>
    <row r="294" spans="67:86" s="29" customFormat="1"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</row>
    <row r="295" spans="67:86" s="29" customFormat="1"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</row>
    <row r="296" spans="67:86" s="29" customFormat="1"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</row>
    <row r="297" spans="67:86" s="29" customFormat="1"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</row>
    <row r="298" spans="67:86" s="29" customFormat="1"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</row>
    <row r="299" spans="67:86" s="29" customFormat="1"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</row>
    <row r="300" spans="67:86" s="29" customFormat="1"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</row>
    <row r="301" spans="67:86" s="29" customFormat="1"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</row>
    <row r="302" spans="67:86" s="29" customFormat="1"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</row>
    <row r="303" spans="67:86" s="29" customFormat="1"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</row>
    <row r="304" spans="67:86" s="29" customFormat="1"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</row>
    <row r="305" spans="67:86" s="29" customFormat="1"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</row>
    <row r="306" spans="67:86" s="29" customFormat="1"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</row>
    <row r="307" spans="67:86" s="29" customFormat="1"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</row>
    <row r="308" spans="67:86" s="29" customFormat="1"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</row>
    <row r="309" spans="67:86" s="29" customFormat="1"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</row>
    <row r="310" spans="67:86" s="29" customFormat="1"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</row>
    <row r="311" spans="67:86" s="29" customFormat="1"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</row>
    <row r="312" spans="67:86" s="29" customFormat="1"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</row>
    <row r="313" spans="67:86" s="29" customFormat="1"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</row>
    <row r="314" spans="67:86" s="29" customFormat="1"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</row>
    <row r="315" spans="67:86" s="29" customFormat="1"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</row>
    <row r="316" spans="67:86" s="29" customFormat="1"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</row>
    <row r="317" spans="67:86" s="29" customFormat="1"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</row>
    <row r="318" spans="67:86" s="29" customFormat="1"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</row>
    <row r="319" spans="67:86" s="29" customFormat="1"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</row>
    <row r="320" spans="67:86" s="29" customFormat="1"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</row>
    <row r="321" spans="67:86" s="29" customFormat="1"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</row>
    <row r="322" spans="67:86" s="29" customFormat="1"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</row>
    <row r="323" spans="67:86" s="29" customFormat="1"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</row>
    <row r="324" spans="67:86" s="29" customFormat="1"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</row>
    <row r="325" spans="67:86" s="29" customFormat="1"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</row>
    <row r="326" spans="67:86" s="29" customFormat="1"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</row>
    <row r="327" spans="67:86" s="29" customFormat="1"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</row>
    <row r="328" spans="67:86" s="29" customFormat="1"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</row>
    <row r="329" spans="67:86" s="29" customFormat="1"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</row>
    <row r="330" spans="67:86" s="29" customFormat="1"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</row>
    <row r="331" spans="67:86" s="29" customFormat="1"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</row>
    <row r="332" spans="67:86" s="29" customFormat="1"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</row>
    <row r="333" spans="67:86" s="29" customFormat="1"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</row>
    <row r="334" spans="67:86" s="29" customFormat="1"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</row>
    <row r="335" spans="67:86" s="29" customFormat="1"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</row>
    <row r="336" spans="67:86" s="29" customFormat="1"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</row>
    <row r="337" spans="1:86" s="29" customFormat="1"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</row>
    <row r="338" spans="1:86" s="29" customFormat="1"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</row>
    <row r="339" spans="1:86" s="29" customFormat="1"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</row>
    <row r="340" spans="1:86" s="29" customFormat="1"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</row>
    <row r="341" spans="1:86" s="29" customFormat="1"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</row>
    <row r="342" spans="1:86" s="29" customFormat="1"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</row>
    <row r="343" spans="1:86" s="29" customFormat="1"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</row>
    <row r="344" spans="1:86" s="29" customFormat="1"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</row>
    <row r="345" spans="1:86" s="29" customForma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</row>
    <row r="346" spans="1:86" s="29" customForma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</row>
    <row r="347" spans="1:86" s="29" customForma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2"/>
      <c r="BP347" s="2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</row>
    <row r="348" spans="1:86" s="29" customForma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2"/>
      <c r="BP348" s="2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</row>
    <row r="349" spans="1:86" s="29" customForma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2"/>
      <c r="BP349" s="2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</row>
    <row r="350" spans="1:86" s="29" customForma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2"/>
      <c r="BP350" s="2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</row>
    <row r="351" spans="1:86" s="29" customForma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2"/>
      <c r="BP351" s="2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</row>
    <row r="352" spans="1:86" s="29" customForma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2"/>
      <c r="BP352" s="2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</row>
    <row r="353" spans="1:86" s="29" customForma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2"/>
      <c r="BP353" s="2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</row>
    <row r="354" spans="1:86" s="29" customForma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2"/>
      <c r="BP354" s="2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</row>
    <row r="355" spans="1:86" s="29" customForma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2"/>
      <c r="BP355" s="2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</row>
    <row r="356" spans="1:86" s="29" customForma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2"/>
      <c r="BP356" s="2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</row>
    <row r="357" spans="1:86" s="29" customForma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2"/>
      <c r="BP357" s="2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</row>
    <row r="358" spans="1:86" s="29" customForma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2"/>
      <c r="BP358" s="2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</row>
    <row r="359" spans="1:86" s="29" customForma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2"/>
      <c r="BP359" s="2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</row>
    <row r="360" spans="1:86" s="29" customForma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2"/>
      <c r="BP360" s="2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</row>
    <row r="361" spans="1:86" s="29" customForma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2"/>
      <c r="BP361" s="2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</row>
    <row r="362" spans="1:86" s="29" customForma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2"/>
      <c r="BP362" s="2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</row>
    <row r="363" spans="1:86" s="29" customForma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2"/>
      <c r="BP363" s="2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</row>
    <row r="364" spans="1:86" s="29" customForma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2"/>
      <c r="BP364" s="2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</row>
    <row r="365" spans="1:86" s="29" customForma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2"/>
      <c r="BP365" s="2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</row>
    <row r="366" spans="1:86" s="29" customForma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2"/>
      <c r="BP366" s="2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</row>
    <row r="367" spans="1:86" s="29" customForma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2"/>
      <c r="BP367" s="2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</row>
    <row r="368" spans="1:86" s="29" customForma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2"/>
      <c r="BP368" s="2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</row>
    <row r="369" spans="1:86" s="29" customForma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2"/>
      <c r="BP369" s="2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</row>
    <row r="370" spans="1:86" s="29" customForma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2"/>
      <c r="BP370" s="2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</row>
    <row r="371" spans="1:86" s="29" customForma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2"/>
      <c r="BP371" s="2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</row>
    <row r="372" spans="1:86" s="29" customForma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2"/>
      <c r="BP372" s="2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</row>
    <row r="373" spans="1:86" s="29" customForma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2"/>
      <c r="BP373" s="2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</row>
    <row r="374" spans="1:86" s="29" customForma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2"/>
      <c r="BP374" s="2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</row>
    <row r="375" spans="1:86" s="29" customForma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2"/>
      <c r="BP375" s="2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</row>
    <row r="376" spans="1:86" s="29" customForma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2"/>
      <c r="BP376" s="2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</row>
    <row r="377" spans="1:86" s="29" customForma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2"/>
      <c r="BP377" s="2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</row>
    <row r="378" spans="1:86" s="29" customForma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2"/>
      <c r="BP378" s="2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</row>
    <row r="379" spans="1:86" s="29" customForma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2"/>
      <c r="BP379" s="2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</row>
    <row r="380" spans="1:86" s="29" customForma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2"/>
      <c r="BP380" s="2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</row>
    <row r="381" spans="1:86" s="29" customForma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2"/>
      <c r="BP381" s="2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</row>
    <row r="382" spans="1:86" s="29" customForma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2"/>
      <c r="BP382" s="2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</row>
    <row r="383" spans="1:86" s="29" customForma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2"/>
      <c r="BP383" s="2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</row>
    <row r="384" spans="1:86" s="29" customForma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2"/>
      <c r="BP384" s="2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</row>
    <row r="385" spans="1:86" s="29" customForma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2"/>
      <c r="BP385" s="2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</row>
    <row r="386" spans="1:86" s="29" customForma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2"/>
      <c r="BP386" s="2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</row>
    <row r="387" spans="1:86" s="29" customForma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2"/>
      <c r="BP387" s="2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</row>
    <row r="388" spans="1:86" s="29" customForma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2"/>
      <c r="BP388" s="2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</row>
    <row r="389" spans="1:86" s="29" customForma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2"/>
      <c r="BP389" s="2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</row>
    <row r="390" spans="1:86" s="29" customForma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2"/>
      <c r="BP390" s="2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</row>
    <row r="391" spans="1:86" s="29" customForma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2"/>
      <c r="BP391" s="2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</row>
    <row r="392" spans="1:86" s="29" customForma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2"/>
      <c r="BP392" s="2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</row>
    <row r="393" spans="1:86" s="29" customForma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2"/>
      <c r="BP393" s="2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</row>
    <row r="394" spans="1:86" s="29" customForma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2"/>
      <c r="BP394" s="2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</row>
    <row r="395" spans="1:86" s="29" customForma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2"/>
      <c r="BP395" s="2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</row>
    <row r="396" spans="1:86" s="29" customForma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2"/>
      <c r="BP396" s="2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</row>
    <row r="397" spans="1:86" s="29" customForma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2"/>
      <c r="BP397" s="2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</row>
  </sheetData>
  <sheetProtection sheet="1" objects="1" scenarios="1"/>
  <mergeCells count="312">
    <mergeCell ref="C2:AU2"/>
    <mergeCell ref="C3:AU3"/>
    <mergeCell ref="AZ3:BG3"/>
    <mergeCell ref="C4:AU4"/>
    <mergeCell ref="C6:AU6"/>
    <mergeCell ref="C8:AU8"/>
    <mergeCell ref="D18:X18"/>
    <mergeCell ref="AC18:AW18"/>
    <mergeCell ref="D19:X19"/>
    <mergeCell ref="AC19:AW19"/>
    <mergeCell ref="D20:X20"/>
    <mergeCell ref="AC20:AW20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N14:AV14"/>
    <mergeCell ref="AW14:BA14"/>
    <mergeCell ref="B11:G11"/>
    <mergeCell ref="H11:K11"/>
    <mergeCell ref="U11:V11"/>
    <mergeCell ref="X11:AB11"/>
    <mergeCell ref="AC11:AH11"/>
    <mergeCell ref="AI11:AM11"/>
    <mergeCell ref="D21:X21"/>
    <mergeCell ref="AC21:AW21"/>
    <mergeCell ref="D22:X22"/>
    <mergeCell ref="AC22:AW22"/>
    <mergeCell ref="C26:D26"/>
    <mergeCell ref="E26:G26"/>
    <mergeCell ref="H26:J26"/>
    <mergeCell ref="K26:N26"/>
    <mergeCell ref="O26:BE26"/>
    <mergeCell ref="BF26:BJ26"/>
    <mergeCell ref="C27:D27"/>
    <mergeCell ref="E27:G27"/>
    <mergeCell ref="H27:J27"/>
    <mergeCell ref="K27:N27"/>
    <mergeCell ref="O27:AI27"/>
    <mergeCell ref="AK27:BE27"/>
    <mergeCell ref="BF27:BH27"/>
    <mergeCell ref="BI27:BJ27"/>
    <mergeCell ref="BF28:BH28"/>
    <mergeCell ref="BI28:BJ28"/>
    <mergeCell ref="C29:D29"/>
    <mergeCell ref="E29:G29"/>
    <mergeCell ref="H29:J29"/>
    <mergeCell ref="K29:N29"/>
    <mergeCell ref="O29:AI29"/>
    <mergeCell ref="AK29:BE29"/>
    <mergeCell ref="BF29:BH29"/>
    <mergeCell ref="BI29:BJ29"/>
    <mergeCell ref="C28:D28"/>
    <mergeCell ref="E28:G28"/>
    <mergeCell ref="H28:J28"/>
    <mergeCell ref="K28:N28"/>
    <mergeCell ref="O28:AI28"/>
    <mergeCell ref="AK28:BE28"/>
    <mergeCell ref="BF30:BH30"/>
    <mergeCell ref="BI30:BJ30"/>
    <mergeCell ref="C31:D31"/>
    <mergeCell ref="E31:G31"/>
    <mergeCell ref="H31:J31"/>
    <mergeCell ref="K31:N31"/>
    <mergeCell ref="O31:AI31"/>
    <mergeCell ref="AK31:BE31"/>
    <mergeCell ref="BF31:BH31"/>
    <mergeCell ref="BI31:BJ31"/>
    <mergeCell ref="C30:D30"/>
    <mergeCell ref="E30:G30"/>
    <mergeCell ref="H30:J30"/>
    <mergeCell ref="K30:N30"/>
    <mergeCell ref="O30:AI30"/>
    <mergeCell ref="AK30:BE30"/>
    <mergeCell ref="BF32:BH32"/>
    <mergeCell ref="BI32:BJ32"/>
    <mergeCell ref="C33:D33"/>
    <mergeCell ref="E33:G33"/>
    <mergeCell ref="H33:J33"/>
    <mergeCell ref="K33:N33"/>
    <mergeCell ref="O33:AI33"/>
    <mergeCell ref="AK33:BE33"/>
    <mergeCell ref="BF33:BH33"/>
    <mergeCell ref="BI33:BJ33"/>
    <mergeCell ref="C32:D32"/>
    <mergeCell ref="E32:G32"/>
    <mergeCell ref="H32:J32"/>
    <mergeCell ref="K32:N32"/>
    <mergeCell ref="O32:AI32"/>
    <mergeCell ref="AK32:BE32"/>
    <mergeCell ref="BF34:BH34"/>
    <mergeCell ref="BI34:BJ34"/>
    <mergeCell ref="C35:D35"/>
    <mergeCell ref="E35:G35"/>
    <mergeCell ref="H35:J35"/>
    <mergeCell ref="K35:N35"/>
    <mergeCell ref="O35:AI35"/>
    <mergeCell ref="AK35:BE35"/>
    <mergeCell ref="BF35:BH35"/>
    <mergeCell ref="BI35:BJ35"/>
    <mergeCell ref="C34:D34"/>
    <mergeCell ref="E34:G34"/>
    <mergeCell ref="H34:J34"/>
    <mergeCell ref="K34:N34"/>
    <mergeCell ref="O34:AI34"/>
    <mergeCell ref="AK34:BE34"/>
    <mergeCell ref="BF36:BH36"/>
    <mergeCell ref="BI36:BJ36"/>
    <mergeCell ref="C37:D37"/>
    <mergeCell ref="E37:G37"/>
    <mergeCell ref="H37:J37"/>
    <mergeCell ref="K37:N37"/>
    <mergeCell ref="O37:AI37"/>
    <mergeCell ref="AK37:BE37"/>
    <mergeCell ref="BF37:BH37"/>
    <mergeCell ref="BI37:BJ37"/>
    <mergeCell ref="C36:D36"/>
    <mergeCell ref="E36:G36"/>
    <mergeCell ref="H36:J36"/>
    <mergeCell ref="K36:N36"/>
    <mergeCell ref="O36:AI36"/>
    <mergeCell ref="AK36:BE36"/>
    <mergeCell ref="C47:I47"/>
    <mergeCell ref="C48:F48"/>
    <mergeCell ref="G48:I48"/>
    <mergeCell ref="K48:AG48"/>
    <mergeCell ref="AT48:AV48"/>
    <mergeCell ref="AW48:AY48"/>
    <mergeCell ref="BF38:BH38"/>
    <mergeCell ref="BI38:BJ38"/>
    <mergeCell ref="AH41:AJ48"/>
    <mergeCell ref="AK41:AM48"/>
    <mergeCell ref="AN41:AP48"/>
    <mergeCell ref="AQ41:AS48"/>
    <mergeCell ref="AZ48:BB48"/>
    <mergeCell ref="BC48:BE48"/>
    <mergeCell ref="BF48:BJ48"/>
    <mergeCell ref="C38:D38"/>
    <mergeCell ref="E38:G38"/>
    <mergeCell ref="H38:J38"/>
    <mergeCell ref="K38:N38"/>
    <mergeCell ref="O38:AI38"/>
    <mergeCell ref="AK38:BE38"/>
    <mergeCell ref="AT49:AV49"/>
    <mergeCell ref="BK48:BM48"/>
    <mergeCell ref="BN48:BP48"/>
    <mergeCell ref="C49:F49"/>
    <mergeCell ref="G49:I49"/>
    <mergeCell ref="K49:L49"/>
    <mergeCell ref="M49:AG49"/>
    <mergeCell ref="AH49:AJ49"/>
    <mergeCell ref="AK49:AM49"/>
    <mergeCell ref="AN49:AP49"/>
    <mergeCell ref="AQ49:AS49"/>
    <mergeCell ref="BK49:BM49"/>
    <mergeCell ref="BN49:BP49"/>
    <mergeCell ref="AW49:AY49"/>
    <mergeCell ref="AZ49:BB49"/>
    <mergeCell ref="BC49:BE49"/>
    <mergeCell ref="BF49:BG49"/>
    <mergeCell ref="BI49:BJ49"/>
    <mergeCell ref="BN50:BP50"/>
    <mergeCell ref="C51:F51"/>
    <mergeCell ref="G51:I51"/>
    <mergeCell ref="K51:L51"/>
    <mergeCell ref="M51:AG51"/>
    <mergeCell ref="AH51:AJ51"/>
    <mergeCell ref="AK51:AM51"/>
    <mergeCell ref="AN51:AP51"/>
    <mergeCell ref="AQ51:AS51"/>
    <mergeCell ref="AT50:AV50"/>
    <mergeCell ref="AW50:AY50"/>
    <mergeCell ref="AZ50:BB50"/>
    <mergeCell ref="BC50:BE50"/>
    <mergeCell ref="BF50:BG50"/>
    <mergeCell ref="BI50:BJ50"/>
    <mergeCell ref="BK51:BM51"/>
    <mergeCell ref="BN51:BP51"/>
    <mergeCell ref="AW51:AY51"/>
    <mergeCell ref="AZ51:BB51"/>
    <mergeCell ref="BC51:BE51"/>
    <mergeCell ref="BF51:BG51"/>
    <mergeCell ref="BI51:BJ51"/>
    <mergeCell ref="C50:F50"/>
    <mergeCell ref="G50:I50"/>
    <mergeCell ref="G52:I52"/>
    <mergeCell ref="K52:L52"/>
    <mergeCell ref="M52:AG52"/>
    <mergeCell ref="AH52:AJ52"/>
    <mergeCell ref="AK52:AM52"/>
    <mergeCell ref="AN52:AP52"/>
    <mergeCell ref="AQ52:AS52"/>
    <mergeCell ref="AT51:AV51"/>
    <mergeCell ref="BK50:BM50"/>
    <mergeCell ref="K50:L50"/>
    <mergeCell ref="M50:AG50"/>
    <mergeCell ref="AH50:AJ50"/>
    <mergeCell ref="AK50:AM50"/>
    <mergeCell ref="AN50:AP50"/>
    <mergeCell ref="AQ50:AS50"/>
    <mergeCell ref="C60:I60"/>
    <mergeCell ref="C61:F61"/>
    <mergeCell ref="G61:I61"/>
    <mergeCell ref="K61:AG61"/>
    <mergeCell ref="AT61:AV61"/>
    <mergeCell ref="AW61:AY61"/>
    <mergeCell ref="BK52:BM52"/>
    <mergeCell ref="BN52:BP52"/>
    <mergeCell ref="AH54:AJ61"/>
    <mergeCell ref="AK54:AM61"/>
    <mergeCell ref="AN54:AP61"/>
    <mergeCell ref="AQ54:AS61"/>
    <mergeCell ref="AZ61:BB61"/>
    <mergeCell ref="BC61:BE61"/>
    <mergeCell ref="BF61:BJ61"/>
    <mergeCell ref="BK61:BM61"/>
    <mergeCell ref="AT52:AV52"/>
    <mergeCell ref="AW52:AY52"/>
    <mergeCell ref="AZ52:BB52"/>
    <mergeCell ref="BC52:BE52"/>
    <mergeCell ref="BF52:BG52"/>
    <mergeCell ref="BI52:BJ52"/>
    <mergeCell ref="BN61:BP61"/>
    <mergeCell ref="C52:F52"/>
    <mergeCell ref="C62:F62"/>
    <mergeCell ref="G62:I62"/>
    <mergeCell ref="K62:L62"/>
    <mergeCell ref="M62:AG62"/>
    <mergeCell ref="AH62:AJ62"/>
    <mergeCell ref="AK62:AM62"/>
    <mergeCell ref="AN62:AP62"/>
    <mergeCell ref="AQ62:AS62"/>
    <mergeCell ref="AT62:AV62"/>
    <mergeCell ref="C63:F63"/>
    <mergeCell ref="G63:I63"/>
    <mergeCell ref="K63:L63"/>
    <mergeCell ref="M63:AG63"/>
    <mergeCell ref="AH63:AJ63"/>
    <mergeCell ref="AK63:AM63"/>
    <mergeCell ref="AN63:AP63"/>
    <mergeCell ref="AQ63:AS63"/>
    <mergeCell ref="AT63:AV63"/>
    <mergeCell ref="G64:I64"/>
    <mergeCell ref="K64:L64"/>
    <mergeCell ref="M64:AG64"/>
    <mergeCell ref="AH64:AJ64"/>
    <mergeCell ref="AK64:AM64"/>
    <mergeCell ref="AN64:AP64"/>
    <mergeCell ref="AQ64:AS64"/>
    <mergeCell ref="AT64:AV64"/>
    <mergeCell ref="BN62:BP62"/>
    <mergeCell ref="AW62:AY62"/>
    <mergeCell ref="AZ62:BB62"/>
    <mergeCell ref="BC62:BE62"/>
    <mergeCell ref="BF62:BG62"/>
    <mergeCell ref="BI62:BJ62"/>
    <mergeCell ref="BK62:BM62"/>
    <mergeCell ref="BN63:BP63"/>
    <mergeCell ref="AW63:AY63"/>
    <mergeCell ref="AZ63:BB63"/>
    <mergeCell ref="BC63:BE63"/>
    <mergeCell ref="BF63:BG63"/>
    <mergeCell ref="BI63:BJ63"/>
    <mergeCell ref="BK63:BM63"/>
    <mergeCell ref="BN65:BP65"/>
    <mergeCell ref="AW65:AY65"/>
    <mergeCell ref="AZ65:BB65"/>
    <mergeCell ref="BC65:BE65"/>
    <mergeCell ref="BF65:BG65"/>
    <mergeCell ref="BI65:BJ65"/>
    <mergeCell ref="BK65:BM65"/>
    <mergeCell ref="BN64:BP64"/>
    <mergeCell ref="C65:F65"/>
    <mergeCell ref="G65:I65"/>
    <mergeCell ref="K65:L65"/>
    <mergeCell ref="M65:AG65"/>
    <mergeCell ref="AH65:AJ65"/>
    <mergeCell ref="AK65:AM65"/>
    <mergeCell ref="AN65:AP65"/>
    <mergeCell ref="AQ65:AS65"/>
    <mergeCell ref="AT65:AV65"/>
    <mergeCell ref="AW64:AY64"/>
    <mergeCell ref="AZ64:BB64"/>
    <mergeCell ref="BC64:BE64"/>
    <mergeCell ref="BF64:BG64"/>
    <mergeCell ref="BI64:BJ64"/>
    <mergeCell ref="BK64:BM64"/>
    <mergeCell ref="C64:F64"/>
    <mergeCell ref="AH69:AQ69"/>
    <mergeCell ref="AH70:AQ70"/>
    <mergeCell ref="AH71:AQ71"/>
    <mergeCell ref="AH72:AQ72"/>
    <mergeCell ref="D70:M70"/>
    <mergeCell ref="D71:M71"/>
    <mergeCell ref="D72:M72"/>
    <mergeCell ref="N68:W68"/>
    <mergeCell ref="D68:M68"/>
    <mergeCell ref="X68:AG68"/>
    <mergeCell ref="AH68:AQ68"/>
    <mergeCell ref="X70:AG70"/>
    <mergeCell ref="X71:AG71"/>
    <mergeCell ref="X72:AG72"/>
    <mergeCell ref="D69:M69"/>
    <mergeCell ref="N69:W69"/>
    <mergeCell ref="N70:W70"/>
    <mergeCell ref="N71:W71"/>
    <mergeCell ref="N72:W72"/>
    <mergeCell ref="X69:AG69"/>
  </mergeCells>
  <conditionalFormatting sqref="O27:O38">
    <cfRule type="expression" dxfId="120" priority="1" stopIfTrue="1">
      <formula>AND(BF27&gt;BI27,BF27&lt;&gt;"",BI27&lt;&gt;"")</formula>
    </cfRule>
    <cfRule type="expression" dxfId="119" priority="2" stopIfTrue="1">
      <formula>AND(BF27=BI27,BF27&lt;&gt;"",BI27&lt;&gt;"")</formula>
    </cfRule>
    <cfRule type="expression" dxfId="118" priority="3" stopIfTrue="1">
      <formula>AND(BF27&lt;BI27,BF27&lt;&gt;"",BI27&lt;&gt;"")</formula>
    </cfRule>
  </conditionalFormatting>
  <conditionalFormatting sqref="AK27:AK38">
    <cfRule type="expression" dxfId="117" priority="4" stopIfTrue="1">
      <formula>AND(BI27&gt;BF27,BF27&lt;&gt;"",BI27&lt;&gt;"")</formula>
    </cfRule>
    <cfRule type="expression" dxfId="116" priority="5" stopIfTrue="1">
      <formula>AND(BI27=BF27,BF27&lt;&gt;"",BI27&lt;&gt;"")</formula>
    </cfRule>
    <cfRule type="expression" dxfId="115" priority="6" stopIfTrue="1">
      <formula>AND(BI27&lt;BF27,BF27&lt;&gt;"",BI27&lt;&gt;"")</formula>
    </cfRule>
  </conditionalFormatting>
  <conditionalFormatting sqref="BF27:BH38">
    <cfRule type="expression" dxfId="114" priority="7" stopIfTrue="1">
      <formula>AND(BI27&lt;&gt;"",ISBLANK(BF27))</formula>
    </cfRule>
    <cfRule type="expression" dxfId="113" priority="8" stopIfTrue="1">
      <formula>ISBLANK(BF27)</formula>
    </cfRule>
  </conditionalFormatting>
  <conditionalFormatting sqref="BI27:BJ38">
    <cfRule type="expression" dxfId="112" priority="9" stopIfTrue="1">
      <formula>AND(BF27&lt;&gt;"",ISBLANK(BI27))</formula>
    </cfRule>
    <cfRule type="expression" dxfId="111" priority="10" stopIfTrue="1">
      <formula>ISBLANK(BI27)</formula>
    </cfRule>
  </conditionalFormatting>
  <conditionalFormatting sqref="AT53:BP59 AH52:BP52 M53:M59">
    <cfRule type="expression" dxfId="110" priority="11" stopIfTrue="1">
      <formula>$K$52=""</formula>
    </cfRule>
  </conditionalFormatting>
  <conditionalFormatting sqref="AH49:BP49">
    <cfRule type="expression" dxfId="109" priority="12" stopIfTrue="1">
      <formula>$K$50=""</formula>
    </cfRule>
  </conditionalFormatting>
  <conditionalFormatting sqref="AH50:BP50">
    <cfRule type="expression" dxfId="108" priority="13" stopIfTrue="1">
      <formula>$K$50=""</formula>
    </cfRule>
    <cfRule type="expression" dxfId="107" priority="14" stopIfTrue="1">
      <formula>$K$51=""</formula>
    </cfRule>
  </conditionalFormatting>
  <conditionalFormatting sqref="AH51:BP51">
    <cfRule type="expression" dxfId="106" priority="15" stopIfTrue="1">
      <formula>$K$51=""</formula>
    </cfRule>
    <cfRule type="expression" dxfId="105" priority="16" stopIfTrue="1">
      <formula>$K$52=""</formula>
    </cfRule>
  </conditionalFormatting>
  <conditionalFormatting sqref="AH62:BP62">
    <cfRule type="expression" dxfId="104" priority="17" stopIfTrue="1">
      <formula>$K$63=""</formula>
    </cfRule>
  </conditionalFormatting>
  <conditionalFormatting sqref="AH63:BP63">
    <cfRule type="expression" dxfId="103" priority="18" stopIfTrue="1">
      <formula>$K$63=""</formula>
    </cfRule>
    <cfRule type="expression" dxfId="102" priority="19" stopIfTrue="1">
      <formula>$K$64=""</formula>
    </cfRule>
  </conditionalFormatting>
  <conditionalFormatting sqref="AH64:BP64">
    <cfRule type="expression" dxfId="101" priority="20" stopIfTrue="1">
      <formula>$K$64=""</formula>
    </cfRule>
    <cfRule type="expression" dxfId="100" priority="21" stopIfTrue="1">
      <formula>$K$65=""</formula>
    </cfRule>
  </conditionalFormatting>
  <conditionalFormatting sqref="AH65:BP65">
    <cfRule type="expression" dxfId="99" priority="22" stopIfTrue="1">
      <formula>$K$65=""</formula>
    </cfRule>
  </conditionalFormatting>
  <conditionalFormatting sqref="M49">
    <cfRule type="expression" dxfId="98" priority="23" stopIfTrue="1">
      <formula>$AT$49=""</formula>
    </cfRule>
    <cfRule type="expression" dxfId="97" priority="24" stopIfTrue="1">
      <formula>$K$50=""</formula>
    </cfRule>
  </conditionalFormatting>
  <conditionalFormatting sqref="M50">
    <cfRule type="expression" dxfId="96" priority="25" stopIfTrue="1">
      <formula>$AT$50=""</formula>
    </cfRule>
    <cfRule type="expression" dxfId="95" priority="26" stopIfTrue="1">
      <formula>$K$50=""</formula>
    </cfRule>
    <cfRule type="expression" dxfId="94" priority="27" stopIfTrue="1">
      <formula>$K$51=""</formula>
    </cfRule>
  </conditionalFormatting>
  <conditionalFormatting sqref="M51">
    <cfRule type="expression" dxfId="93" priority="28" stopIfTrue="1">
      <formula>$AT$51=""</formula>
    </cfRule>
    <cfRule type="expression" dxfId="92" priority="29" stopIfTrue="1">
      <formula>$K$51=""</formula>
    </cfRule>
    <cfRule type="expression" dxfId="91" priority="30" stopIfTrue="1">
      <formula>$K$52=""</formula>
    </cfRule>
  </conditionalFormatting>
  <conditionalFormatting sqref="M52">
    <cfRule type="expression" dxfId="90" priority="31" stopIfTrue="1">
      <formula>$AT$52=""</formula>
    </cfRule>
    <cfRule type="expression" dxfId="89" priority="32" stopIfTrue="1">
      <formula>$K$52=""</formula>
    </cfRule>
  </conditionalFormatting>
  <conditionalFormatting sqref="M62">
    <cfRule type="expression" dxfId="88" priority="33" stopIfTrue="1">
      <formula>$AT$62=""</formula>
    </cfRule>
    <cfRule type="expression" dxfId="87" priority="34" stopIfTrue="1">
      <formula>$K$63=""</formula>
    </cfRule>
  </conditionalFormatting>
  <conditionalFormatting sqref="M63">
    <cfRule type="expression" dxfId="86" priority="35" stopIfTrue="1">
      <formula>$AT$63=""</formula>
    </cfRule>
    <cfRule type="expression" dxfId="85" priority="36" stopIfTrue="1">
      <formula>$K$63=""</formula>
    </cfRule>
    <cfRule type="expression" dxfId="84" priority="37" stopIfTrue="1">
      <formula>$K$64=""</formula>
    </cfRule>
  </conditionalFormatting>
  <conditionalFormatting sqref="M64">
    <cfRule type="expression" dxfId="83" priority="38" stopIfTrue="1">
      <formula>$AT$64=""</formula>
    </cfRule>
    <cfRule type="expression" dxfId="82" priority="39" stopIfTrue="1">
      <formula>$K$64=""</formula>
    </cfRule>
    <cfRule type="expression" dxfId="81" priority="40" stopIfTrue="1">
      <formula>$K$65=""</formula>
    </cfRule>
  </conditionalFormatting>
  <conditionalFormatting sqref="M65">
    <cfRule type="expression" dxfId="80" priority="41" stopIfTrue="1">
      <formula>$AT$65=""</formula>
    </cfRule>
    <cfRule type="expression" dxfId="79" priority="42" stopIfTrue="1">
      <formula>$K$65=""</formula>
    </cfRule>
  </conditionalFormatting>
  <conditionalFormatting sqref="K49:L52 K62:L65">
    <cfRule type="expression" dxfId="78" priority="43" stopIfTrue="1">
      <formula>#REF!&lt;&gt;#REF!</formula>
    </cfRule>
  </conditionalFormatting>
  <conditionalFormatting sqref="AI11:AM11 AI14:AM14">
    <cfRule type="expression" dxfId="77" priority="45" stopIfTrue="1">
      <formula>AND($U$11=2,ISBLANK($AI$11))</formula>
    </cfRule>
    <cfRule type="expression" dxfId="76" priority="46" stopIfTrue="1">
      <formula>$AC$11=""</formula>
    </cfRule>
  </conditionalFormatting>
  <dataValidations count="3">
    <dataValidation type="list" allowBlank="1" showInputMessage="1" showErrorMessage="1" sqref="U11:V15">
      <formula1>$C$27:$C$28</formula1>
    </dataValidation>
    <dataValidation type="whole" operator="greaterThanOrEqual" allowBlank="1" showErrorMessage="1" errorTitle="Fehler" error="Nur Zahlen eingeben!" sqref="BF27:BJ38 AI11:AM15 X11:AB15 AW11:BA15">
      <formula1>0</formula1>
    </dataValidation>
    <dataValidation type="list" allowBlank="1" showInputMessage="1" showErrorMessage="1" sqref="C49:F52 C62:F65">
      <formula1>$Y$18:$Y$21</formula1>
    </dataValidation>
  </dataValidations>
  <printOptions horizontalCentered="1" gridLines="1"/>
  <pageMargins left="0.39370078740157483" right="0.39370078740157483" top="0.39370078740157483" bottom="0.39370078740157483" header="0" footer="0"/>
  <pageSetup paperSize="9" scale="66" pageOrder="overThenDown" orientation="portrait" r:id="rId1"/>
  <headerFooter alignWithMargins="0">
    <oddFooter xml:space="preserve">&amp;R&amp;P von &amp;N </oddFooter>
  </headerFooter>
  <rowBreaks count="1" manualBreakCount="1">
    <brk id="66" max="121" man="1"/>
  </rowBreaks>
  <ignoredErrors>
    <ignoredError sqref="D19 D20:X22 AC20:AW22 AD19:AW19" unlockedFormula="1"/>
    <ignoredError sqref="AK3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EB134"/>
  <sheetViews>
    <sheetView showGridLines="0" zoomScaleNormal="100" zoomScaleSheetLayoutView="100" workbookViewId="0">
      <selection activeCell="AB16" sqref="AB16:AV16"/>
    </sheetView>
  </sheetViews>
  <sheetFormatPr baseColWidth="10" defaultColWidth="2.109375" defaultRowHeight="13.2"/>
  <cols>
    <col min="1" max="67" width="2.109375" style="1" customWidth="1"/>
    <col min="68" max="72" width="2.109375" style="2" customWidth="1"/>
    <col min="73" max="73" width="2.109375" style="3" customWidth="1"/>
    <col min="74" max="76" width="2.109375" style="4" customWidth="1"/>
    <col min="77" max="77" width="2.109375" style="3" customWidth="1"/>
    <col min="78" max="82" width="2.109375" style="4" customWidth="1"/>
    <col min="83" max="87" width="2.109375" style="2" customWidth="1"/>
    <col min="88" max="91" width="2.109375" style="5" customWidth="1"/>
    <col min="92" max="16384" width="2.109375" style="1"/>
  </cols>
  <sheetData>
    <row r="1" spans="1:114" ht="7.5" customHeight="1"/>
    <row r="2" spans="1:114" ht="34.200000000000003">
      <c r="B2" s="529" t="str">
        <f>'Ergebniseingabe VR'!C2</f>
        <v>Vereinsname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14" s="7" customFormat="1" ht="27.6">
      <c r="B3" s="516" t="str">
        <f>'Ergebniseingabe VR'!C3</f>
        <v>Turniername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W3" s="495" t="s">
        <v>0</v>
      </c>
      <c r="AX3" s="495"/>
      <c r="AY3" s="495"/>
      <c r="AZ3" s="495"/>
      <c r="BA3" s="495"/>
      <c r="BB3" s="495"/>
      <c r="BC3" s="495"/>
      <c r="BD3" s="49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1:114" s="11" customFormat="1" ht="15">
      <c r="B4" s="515" t="str">
        <f>'Ergebniseingabe VR'!C4</f>
        <v>Kindgerechtes Fußballturnier für 8 Mannschaften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1:114" s="11" customFormat="1" ht="6.45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1:114" s="17" customFormat="1" ht="13.8">
      <c r="B6" s="530" t="str">
        <f>'Ergebniseingabe VR'!C6</f>
        <v>Datum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1:114" s="11" customFormat="1" ht="6.45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1:114" s="21" customFormat="1" ht="13.8">
      <c r="B8" s="514" t="str">
        <f>'Ergebniseingabe VR'!C8</f>
        <v>Ort</v>
      </c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1:114" s="11" customFormat="1" ht="6.45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8">
      <c r="A10" s="487" t="s">
        <v>3</v>
      </c>
      <c r="B10" s="487"/>
      <c r="C10" s="487"/>
      <c r="D10" s="487"/>
      <c r="E10" s="487"/>
      <c r="F10" s="487"/>
      <c r="G10" s="660">
        <f>'Ergebniseingabe VR'!H11</f>
        <v>0.375</v>
      </c>
      <c r="H10" s="660"/>
      <c r="I10" s="660"/>
      <c r="J10" s="660"/>
      <c r="K10" s="17" t="s">
        <v>4</v>
      </c>
      <c r="S10" s="145" t="s">
        <v>5</v>
      </c>
      <c r="T10" s="661">
        <f>'Ergebniseingabe VR'!U11</f>
        <v>1</v>
      </c>
      <c r="U10" s="661"/>
      <c r="V10" s="152" t="s">
        <v>6</v>
      </c>
      <c r="W10" s="655">
        <f>'Ergebniseingabe VR'!X11</f>
        <v>9</v>
      </c>
      <c r="X10" s="655"/>
      <c r="Y10" s="655"/>
      <c r="Z10" s="655"/>
      <c r="AA10" s="655"/>
      <c r="AB10" s="332" t="str">
        <f>IF(T10=2,"Halbzeit:","")</f>
        <v/>
      </c>
      <c r="AC10" s="332"/>
      <c r="AD10" s="332"/>
      <c r="AE10" s="332"/>
      <c r="AF10" s="332"/>
      <c r="AG10" s="332"/>
      <c r="AH10" s="655" t="str">
        <f>IF('Ergebniseingabe VR'!AI11="","",'Ergebniseingabe VR'!AI11)</f>
        <v/>
      </c>
      <c r="AI10" s="655"/>
      <c r="AJ10" s="655"/>
      <c r="AK10" s="655"/>
      <c r="AL10" s="655"/>
      <c r="AM10" s="487" t="s">
        <v>7</v>
      </c>
      <c r="AN10" s="487"/>
      <c r="AO10" s="487"/>
      <c r="AP10" s="487"/>
      <c r="AQ10" s="487"/>
      <c r="AR10" s="487"/>
      <c r="AS10" s="487"/>
      <c r="AT10" s="487"/>
      <c r="AU10" s="487"/>
      <c r="AV10" s="533">
        <f>'Ergebniseingabe VR'!AW11</f>
        <v>1</v>
      </c>
      <c r="AW10" s="533"/>
      <c r="AX10" s="533"/>
      <c r="AY10" s="533"/>
      <c r="AZ10" s="533"/>
      <c r="BA10" s="91"/>
      <c r="BB10" s="91"/>
      <c r="BC10" s="91"/>
      <c r="BD10" s="25"/>
      <c r="BE10" s="25"/>
      <c r="BF10" s="25"/>
      <c r="BG10" s="38"/>
      <c r="BH10" s="38"/>
      <c r="BI10" s="39"/>
      <c r="BJ10" s="39"/>
      <c r="BK10" s="40"/>
      <c r="BL10" s="40"/>
      <c r="BM10" s="40"/>
      <c r="BN10" s="41"/>
      <c r="BO10" s="41"/>
      <c r="BP10" s="41"/>
      <c r="BQ10" s="38"/>
      <c r="BR10" s="38"/>
      <c r="BS10" s="38"/>
      <c r="BT10" s="38"/>
      <c r="BU10" s="38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</row>
    <row r="11" spans="1:114" ht="9.6" customHeight="1"/>
    <row r="12" spans="1:114" s="11" customFormat="1" ht="15.6">
      <c r="B12" s="43" t="s">
        <v>9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1:114" s="11" customFormat="1" ht="10.199999999999999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1:114" s="11" customFormat="1" ht="16.2" thickBot="1">
      <c r="C14" s="541" t="str">
        <f>'Ergebniseingabe VR'!D18</f>
        <v>Gruppe A</v>
      </c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3"/>
      <c r="AB14" s="538" t="str">
        <f>'Ergebniseingabe VR'!AC18</f>
        <v>Gruppe B</v>
      </c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40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1:114" s="11" customFormat="1" ht="15.6">
      <c r="B15" s="44">
        <v>1</v>
      </c>
      <c r="C15" s="520" t="str">
        <f>'Ergebniseingabe VR'!D19</f>
        <v>Mannschaft 1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2"/>
      <c r="AA15" s="44">
        <v>1</v>
      </c>
      <c r="AB15" s="520" t="str">
        <f>'Ergebniseingabe VR'!AC19</f>
        <v>Mannschaft 5</v>
      </c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2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1:114" s="11" customFormat="1" ht="15.6">
      <c r="B16" s="44">
        <v>2</v>
      </c>
      <c r="C16" s="517" t="str">
        <f>'Ergebniseingabe VR'!D20</f>
        <v>Mannschaft 2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9"/>
      <c r="AA16" s="44">
        <v>2</v>
      </c>
      <c r="AB16" s="517" t="str">
        <f>'Ergebniseingabe VR'!AC20</f>
        <v>Mannschaft 6</v>
      </c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9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132" s="11" customFormat="1" ht="15.6">
      <c r="B17" s="44">
        <v>3</v>
      </c>
      <c r="C17" s="517" t="str">
        <f>'Ergebniseingabe VR'!D21</f>
        <v>Mannschaft 3</v>
      </c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9"/>
      <c r="AA17" s="44">
        <v>3</v>
      </c>
      <c r="AB17" s="517" t="str">
        <f>'Ergebniseingabe VR'!AC21</f>
        <v>Mannschaft 7</v>
      </c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9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132" s="11" customFormat="1" ht="16.2" thickBot="1">
      <c r="B18" s="44">
        <v>4</v>
      </c>
      <c r="C18" s="523" t="str">
        <f>'Ergebniseingabe VR'!D22</f>
        <v>Mannschaft 4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5"/>
      <c r="AA18" s="44">
        <v>4</v>
      </c>
      <c r="AB18" s="523" t="str">
        <f>'Ergebniseingabe VR'!AC22</f>
        <v>Mannschaft 8</v>
      </c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5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2:132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132" s="11" customFormat="1" ht="15.6">
      <c r="B20" s="43" t="s">
        <v>15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2:132" s="11" customFormat="1" ht="10.199999999999999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32" s="11" customFormat="1" ht="16.95" customHeight="1" thickBot="1">
      <c r="B22" s="531" t="s">
        <v>16</v>
      </c>
      <c r="C22" s="532"/>
      <c r="D22" s="526" t="s">
        <v>17</v>
      </c>
      <c r="E22" s="527"/>
      <c r="F22" s="528"/>
      <c r="G22" s="526" t="str">
        <f>'Ergebniseingabe VR'!H26</f>
        <v>Feld</v>
      </c>
      <c r="H22" s="527"/>
      <c r="I22" s="528"/>
      <c r="J22" s="526" t="s">
        <v>19</v>
      </c>
      <c r="K22" s="527"/>
      <c r="L22" s="527"/>
      <c r="M22" s="528"/>
      <c r="N22" s="526" t="s">
        <v>20</v>
      </c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8"/>
      <c r="BE22" s="526" t="s">
        <v>21</v>
      </c>
      <c r="BF22" s="527"/>
      <c r="BG22" s="527"/>
      <c r="BH22" s="527"/>
      <c r="BI22" s="527"/>
      <c r="BJ22" s="45"/>
      <c r="BK22" s="46"/>
      <c r="CA22" s="47"/>
      <c r="CB22" s="47"/>
      <c r="CC22" s="47"/>
      <c r="CD22" s="47"/>
      <c r="CE22" s="47"/>
      <c r="CF22" s="47"/>
      <c r="CG22" s="48"/>
      <c r="CH22" s="48"/>
      <c r="CI22" s="49"/>
      <c r="CJ22" s="48"/>
      <c r="CK22" s="48"/>
      <c r="CL22" s="48"/>
      <c r="CM22" s="49"/>
      <c r="CN22" s="48"/>
      <c r="CO22" s="48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12"/>
      <c r="DA22" s="12"/>
      <c r="DB22" s="12"/>
      <c r="DC22" s="12"/>
      <c r="DD22" s="12"/>
      <c r="DE22" s="12"/>
      <c r="DF22" s="12"/>
    </row>
    <row r="23" spans="2:132" s="50" customFormat="1" ht="20.25" customHeight="1">
      <c r="B23" s="508">
        <v>1</v>
      </c>
      <c r="C23" s="507"/>
      <c r="D23" s="507" t="str">
        <f>'Ergebniseingabe VR'!E27</f>
        <v>A</v>
      </c>
      <c r="E23" s="507"/>
      <c r="F23" s="507"/>
      <c r="G23" s="507">
        <f>'Ergebniseingabe VR'!H27</f>
        <v>1</v>
      </c>
      <c r="H23" s="507"/>
      <c r="I23" s="507"/>
      <c r="J23" s="509">
        <f>'Ergebniseingabe VR'!K27</f>
        <v>0.375</v>
      </c>
      <c r="K23" s="510"/>
      <c r="L23" s="510"/>
      <c r="M23" s="511"/>
      <c r="N23" s="553" t="str">
        <f>'Ergebniseingabe VR'!O27</f>
        <v>Mannschaft 1</v>
      </c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159" t="s">
        <v>23</v>
      </c>
      <c r="AJ23" s="501" t="str">
        <f>'Ergebniseingabe VR'!AK27</f>
        <v>Mannschaft 2</v>
      </c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2"/>
      <c r="BE23" s="569" t="str">
        <f>IF('Ergebniseingabe VR'!BF27="","",'Ergebniseingabe VR'!BF27)</f>
        <v/>
      </c>
      <c r="BF23" s="570"/>
      <c r="BG23" s="570"/>
      <c r="BH23" s="575" t="str">
        <f>IF('Ergebniseingabe VR'!BI27="","",'Ergebniseingabe VR'!BI27)</f>
        <v/>
      </c>
      <c r="BI23" s="576"/>
      <c r="BJ23" s="51"/>
      <c r="BK23" s="15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47"/>
      <c r="CB23" s="47"/>
      <c r="CC23" s="47"/>
      <c r="CD23" s="47"/>
      <c r="CE23" s="47"/>
      <c r="CF23" s="47"/>
      <c r="CG23" s="48"/>
      <c r="CH23" s="48"/>
      <c r="CI23" s="49"/>
      <c r="CJ23" s="49"/>
      <c r="CK23" s="49"/>
      <c r="CL23" s="49"/>
      <c r="CM23" s="49"/>
      <c r="CN23" s="48"/>
      <c r="CO23" s="48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12"/>
      <c r="DA23" s="12"/>
      <c r="DB23" s="12"/>
      <c r="DC23" s="12"/>
      <c r="DD23" s="12"/>
      <c r="DE23" s="12"/>
      <c r="DF23" s="12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2:132" s="11" customFormat="1" ht="20.25" customHeight="1" thickBot="1">
      <c r="B24" s="499">
        <v>2</v>
      </c>
      <c r="C24" s="500"/>
      <c r="D24" s="500" t="str">
        <f>'Ergebniseingabe VR'!E28</f>
        <v>A</v>
      </c>
      <c r="E24" s="500"/>
      <c r="F24" s="500"/>
      <c r="G24" s="500">
        <f>'Ergebniseingabe VR'!H28</f>
        <v>1</v>
      </c>
      <c r="H24" s="500"/>
      <c r="I24" s="500"/>
      <c r="J24" s="559">
        <f>'Ergebniseingabe VR'!K28</f>
        <v>0.38194444444444442</v>
      </c>
      <c r="K24" s="560"/>
      <c r="L24" s="560"/>
      <c r="M24" s="561"/>
      <c r="N24" s="512" t="str">
        <f>'Ergebniseingabe VR'!O28</f>
        <v>Mannschaft 3</v>
      </c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157" t="s">
        <v>23</v>
      </c>
      <c r="AJ24" s="513" t="str">
        <f>'Ergebniseingabe VR'!AK28</f>
        <v>Mannschaft 4</v>
      </c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62"/>
      <c r="BE24" s="571" t="str">
        <f>IF('Ergebniseingabe VR'!BF28="","",'Ergebniseingabe VR'!BF28)</f>
        <v/>
      </c>
      <c r="BF24" s="572"/>
      <c r="BG24" s="572"/>
      <c r="BH24" s="579" t="str">
        <f>IF('Ergebniseingabe VR'!BI28="","",'Ergebniseingabe VR'!BI28)</f>
        <v/>
      </c>
      <c r="BI24" s="580"/>
      <c r="BJ24" s="51"/>
      <c r="BK24" s="15"/>
      <c r="CG24" s="52"/>
      <c r="CH24" s="52"/>
      <c r="CI24" s="53"/>
      <c r="CJ24" s="53"/>
      <c r="CK24" s="53"/>
      <c r="CL24" s="53"/>
      <c r="CM24" s="53"/>
      <c r="CN24" s="52"/>
      <c r="CO24" s="52"/>
      <c r="CS24" s="47"/>
      <c r="CT24" s="47"/>
      <c r="CU24" s="47"/>
      <c r="CV24" s="47"/>
      <c r="CW24" s="47"/>
      <c r="CX24" s="47"/>
      <c r="CY24" s="47"/>
      <c r="CZ24" s="12"/>
      <c r="DA24" s="12"/>
      <c r="DB24" s="12"/>
      <c r="DC24" s="12"/>
      <c r="DD24" s="12"/>
      <c r="DE24" s="12"/>
      <c r="DF24" s="12"/>
    </row>
    <row r="25" spans="2:132" s="11" customFormat="1" ht="20.25" customHeight="1">
      <c r="B25" s="505">
        <v>3</v>
      </c>
      <c r="C25" s="506"/>
      <c r="D25" s="506" t="str">
        <f>'Ergebniseingabe VR'!E29</f>
        <v>B</v>
      </c>
      <c r="E25" s="506"/>
      <c r="F25" s="506"/>
      <c r="G25" s="506">
        <f>'Ergebniseingabe VR'!H29</f>
        <v>1</v>
      </c>
      <c r="H25" s="506"/>
      <c r="I25" s="506"/>
      <c r="J25" s="535">
        <f>'Ergebniseingabe VR'!K29</f>
        <v>0.38888888888888884</v>
      </c>
      <c r="K25" s="536"/>
      <c r="L25" s="536"/>
      <c r="M25" s="537"/>
      <c r="N25" s="534" t="str">
        <f>'Ergebniseingabe VR'!O29</f>
        <v>Mannschaft 5</v>
      </c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158" t="s">
        <v>23</v>
      </c>
      <c r="AJ25" s="503" t="str">
        <f>'Ergebniseingabe VR'!AK29</f>
        <v>Mannschaft 6</v>
      </c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4"/>
      <c r="BE25" s="577" t="str">
        <f>IF('Ergebniseingabe VR'!BF29="","",'Ergebniseingabe VR'!BF29)</f>
        <v/>
      </c>
      <c r="BF25" s="578"/>
      <c r="BG25" s="578"/>
      <c r="BH25" s="573" t="str">
        <f>IF('Ergebniseingabe VR'!BI29="","",'Ergebniseingabe VR'!BI29)</f>
        <v/>
      </c>
      <c r="BI25" s="574"/>
      <c r="BJ25" s="51"/>
      <c r="BK25" s="15"/>
      <c r="CA25" s="47"/>
      <c r="CB25" s="47"/>
      <c r="CC25" s="47"/>
      <c r="CD25" s="47"/>
      <c r="CE25" s="47"/>
      <c r="CF25" s="47"/>
      <c r="CG25" s="48"/>
      <c r="CH25" s="48"/>
      <c r="CI25" s="49"/>
      <c r="CJ25" s="49"/>
      <c r="CK25" s="49"/>
      <c r="CL25" s="49"/>
      <c r="CM25" s="49"/>
      <c r="CN25" s="48"/>
      <c r="CO25" s="48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12"/>
      <c r="DA25" s="12"/>
      <c r="DB25" s="12"/>
      <c r="DC25" s="12"/>
      <c r="DD25" s="12"/>
      <c r="DE25" s="12"/>
      <c r="DF25" s="12"/>
    </row>
    <row r="26" spans="2:132" s="11" customFormat="1" ht="20.25" customHeight="1" thickBot="1">
      <c r="B26" s="499">
        <v>4</v>
      </c>
      <c r="C26" s="500"/>
      <c r="D26" s="500" t="str">
        <f>'Ergebniseingabe VR'!E30</f>
        <v>B</v>
      </c>
      <c r="E26" s="500"/>
      <c r="F26" s="500"/>
      <c r="G26" s="500">
        <f>'Ergebniseingabe VR'!H30</f>
        <v>1</v>
      </c>
      <c r="H26" s="500"/>
      <c r="I26" s="500"/>
      <c r="J26" s="559">
        <f>'Ergebniseingabe VR'!K30</f>
        <v>0.39583333333333326</v>
      </c>
      <c r="K26" s="560"/>
      <c r="L26" s="560"/>
      <c r="M26" s="561"/>
      <c r="N26" s="512" t="str">
        <f>'Ergebniseingabe VR'!O30</f>
        <v>Mannschaft 7</v>
      </c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157" t="s">
        <v>23</v>
      </c>
      <c r="AJ26" s="513" t="str">
        <f>'Ergebniseingabe VR'!AK30</f>
        <v>Mannschaft 8</v>
      </c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62"/>
      <c r="BE26" s="571" t="str">
        <f>IF('Ergebniseingabe VR'!BF30="","",'Ergebniseingabe VR'!BF30)</f>
        <v/>
      </c>
      <c r="BF26" s="572"/>
      <c r="BG26" s="572"/>
      <c r="BH26" s="579" t="str">
        <f>IF('Ergebniseingabe VR'!BI30="","",'Ergebniseingabe VR'!BI30)</f>
        <v/>
      </c>
      <c r="BI26" s="580"/>
      <c r="BJ26" s="51"/>
      <c r="BK26" s="15"/>
      <c r="CA26" s="47"/>
      <c r="CB26" s="47"/>
      <c r="CC26" s="47"/>
      <c r="CD26" s="47"/>
      <c r="CE26" s="47"/>
      <c r="CF26" s="47"/>
      <c r="CG26" s="48"/>
      <c r="CH26" s="48"/>
      <c r="CI26" s="49"/>
      <c r="CJ26" s="49"/>
      <c r="CK26" s="49"/>
      <c r="CL26" s="49"/>
      <c r="CM26" s="49"/>
      <c r="CN26" s="48"/>
      <c r="CO26" s="48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12"/>
      <c r="DA26" s="12"/>
      <c r="DB26" s="12"/>
      <c r="DC26" s="12"/>
      <c r="DD26" s="12"/>
      <c r="DE26" s="12"/>
      <c r="DF26" s="12"/>
    </row>
    <row r="27" spans="2:132" s="11" customFormat="1" ht="20.25" customHeight="1">
      <c r="B27" s="505">
        <v>5</v>
      </c>
      <c r="C27" s="506"/>
      <c r="D27" s="506" t="str">
        <f>'Ergebniseingabe VR'!E31</f>
        <v>A</v>
      </c>
      <c r="E27" s="506"/>
      <c r="F27" s="506"/>
      <c r="G27" s="506">
        <f>'Ergebniseingabe VR'!H31</f>
        <v>1</v>
      </c>
      <c r="H27" s="506"/>
      <c r="I27" s="506"/>
      <c r="J27" s="535">
        <f>'Ergebniseingabe VR'!K31</f>
        <v>0.40277777777777768</v>
      </c>
      <c r="K27" s="536"/>
      <c r="L27" s="536"/>
      <c r="M27" s="537"/>
      <c r="N27" s="534" t="str">
        <f>'Ergebniseingabe VR'!O31</f>
        <v>Mannschaft 1</v>
      </c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158" t="s">
        <v>23</v>
      </c>
      <c r="AJ27" s="503" t="str">
        <f>'Ergebniseingabe VR'!AK31</f>
        <v>Mannschaft 3</v>
      </c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4"/>
      <c r="BE27" s="577" t="str">
        <f>IF('Ergebniseingabe VR'!BF31="","",'Ergebniseingabe VR'!BF31)</f>
        <v/>
      </c>
      <c r="BF27" s="578"/>
      <c r="BG27" s="578"/>
      <c r="BH27" s="573" t="str">
        <f>IF('Ergebniseingabe VR'!BI31="","",'Ergebniseingabe VR'!BI31)</f>
        <v/>
      </c>
      <c r="BI27" s="574"/>
      <c r="BJ27" s="51"/>
      <c r="BK27" s="15"/>
      <c r="CA27" s="47"/>
      <c r="CB27" s="47"/>
      <c r="CC27" s="47"/>
      <c r="CD27" s="47"/>
      <c r="CE27" s="47"/>
      <c r="CF27" s="47"/>
      <c r="CG27" s="48"/>
      <c r="CH27" s="48"/>
      <c r="CI27" s="49"/>
      <c r="CJ27" s="49"/>
      <c r="CK27" s="49"/>
      <c r="CL27" s="49"/>
      <c r="CM27" s="49"/>
      <c r="CN27" s="48"/>
      <c r="CO27" s="48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12"/>
      <c r="DA27" s="12"/>
      <c r="DB27" s="12"/>
      <c r="DC27" s="12"/>
      <c r="DD27" s="12"/>
      <c r="DE27" s="12"/>
      <c r="DF27" s="12"/>
    </row>
    <row r="28" spans="2:132" s="11" customFormat="1" ht="20.25" customHeight="1" thickBot="1">
      <c r="B28" s="499">
        <v>6</v>
      </c>
      <c r="C28" s="500"/>
      <c r="D28" s="500" t="str">
        <f>'Ergebniseingabe VR'!E32</f>
        <v>A</v>
      </c>
      <c r="E28" s="500"/>
      <c r="F28" s="500"/>
      <c r="G28" s="500">
        <f>'Ergebniseingabe VR'!H32</f>
        <v>1</v>
      </c>
      <c r="H28" s="500"/>
      <c r="I28" s="500"/>
      <c r="J28" s="559">
        <f>'Ergebniseingabe VR'!K32</f>
        <v>0.4097222222222221</v>
      </c>
      <c r="K28" s="560"/>
      <c r="L28" s="560"/>
      <c r="M28" s="561"/>
      <c r="N28" s="512" t="str">
        <f>'Ergebniseingabe VR'!O32</f>
        <v>Mannschaft 2</v>
      </c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157" t="s">
        <v>23</v>
      </c>
      <c r="AJ28" s="513" t="str">
        <f>'Ergebniseingabe VR'!AK32</f>
        <v>Mannschaft 4</v>
      </c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62"/>
      <c r="BE28" s="571" t="str">
        <f>IF('Ergebniseingabe VR'!BF32="","",'Ergebniseingabe VR'!BF32)</f>
        <v/>
      </c>
      <c r="BF28" s="572"/>
      <c r="BG28" s="572"/>
      <c r="BH28" s="579" t="str">
        <f>IF('Ergebniseingabe VR'!BI32="","",'Ergebniseingabe VR'!BI32)</f>
        <v/>
      </c>
      <c r="BI28" s="580"/>
      <c r="BJ28" s="51"/>
      <c r="BK28" s="15"/>
      <c r="CG28" s="52"/>
      <c r="CH28" s="52"/>
      <c r="CI28" s="53"/>
      <c r="CJ28" s="53"/>
      <c r="CK28" s="53"/>
      <c r="CL28" s="53"/>
      <c r="CM28" s="53"/>
      <c r="CN28" s="52"/>
      <c r="CO28" s="52"/>
      <c r="CS28" s="54"/>
      <c r="CT28" s="54"/>
      <c r="CU28" s="97"/>
      <c r="CV28" s="54"/>
      <c r="CW28" s="5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P28" s="54"/>
      <c r="DQ28" s="54"/>
      <c r="DS28" s="54"/>
      <c r="DT28" s="54"/>
      <c r="DV28" s="54"/>
      <c r="DY28" s="54"/>
      <c r="EA28" s="55"/>
      <c r="EB28" s="55"/>
    </row>
    <row r="29" spans="2:132" s="11" customFormat="1" ht="20.25" customHeight="1">
      <c r="B29" s="505">
        <v>7</v>
      </c>
      <c r="C29" s="506"/>
      <c r="D29" s="506" t="str">
        <f>'Ergebniseingabe VR'!E33</f>
        <v>B</v>
      </c>
      <c r="E29" s="506"/>
      <c r="F29" s="506"/>
      <c r="G29" s="506">
        <f>'Ergebniseingabe VR'!H33</f>
        <v>1</v>
      </c>
      <c r="H29" s="506"/>
      <c r="I29" s="506"/>
      <c r="J29" s="535">
        <f>'Ergebniseingabe VR'!K33</f>
        <v>0.41666666666666652</v>
      </c>
      <c r="K29" s="536"/>
      <c r="L29" s="536"/>
      <c r="M29" s="537"/>
      <c r="N29" s="534" t="str">
        <f>'Ergebniseingabe VR'!O33</f>
        <v>Mannschaft 5</v>
      </c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158" t="s">
        <v>23</v>
      </c>
      <c r="AJ29" s="503" t="str">
        <f>'Ergebniseingabe VR'!AK33</f>
        <v>Mannschaft 7</v>
      </c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4"/>
      <c r="BE29" s="577" t="str">
        <f>IF('Ergebniseingabe VR'!BF33="","",'Ergebniseingabe VR'!BF33)</f>
        <v/>
      </c>
      <c r="BF29" s="578"/>
      <c r="BG29" s="578"/>
      <c r="BH29" s="573" t="str">
        <f>IF('Ergebniseingabe VR'!BI33="","",'Ergebniseingabe VR'!BI33)</f>
        <v/>
      </c>
      <c r="BI29" s="574"/>
      <c r="BJ29" s="51"/>
      <c r="BK29" s="15"/>
      <c r="CA29" s="47"/>
      <c r="CB29" s="47"/>
      <c r="CC29" s="47"/>
      <c r="CD29" s="47"/>
      <c r="CE29" s="47"/>
      <c r="CF29" s="47"/>
      <c r="CG29" s="48"/>
      <c r="CH29" s="48"/>
      <c r="CI29" s="49"/>
      <c r="CJ29" s="49"/>
      <c r="CK29" s="49"/>
      <c r="CL29" s="49"/>
      <c r="CM29" s="49"/>
      <c r="CN29" s="48"/>
      <c r="CO29" s="48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12"/>
      <c r="DA29" s="12"/>
      <c r="DB29" s="12"/>
      <c r="DC29" s="12"/>
      <c r="DD29" s="12"/>
      <c r="DE29" s="12"/>
      <c r="DF29" s="12"/>
    </row>
    <row r="30" spans="2:132" s="11" customFormat="1" ht="20.25" customHeight="1" thickBot="1">
      <c r="B30" s="499">
        <v>8</v>
      </c>
      <c r="C30" s="500"/>
      <c r="D30" s="500" t="str">
        <f>'Ergebniseingabe VR'!E34</f>
        <v>B</v>
      </c>
      <c r="E30" s="500"/>
      <c r="F30" s="500"/>
      <c r="G30" s="500">
        <f>'Ergebniseingabe VR'!H34</f>
        <v>1</v>
      </c>
      <c r="H30" s="500"/>
      <c r="I30" s="500"/>
      <c r="J30" s="559">
        <f>'Ergebniseingabe VR'!K34</f>
        <v>0.42361111111111094</v>
      </c>
      <c r="K30" s="560"/>
      <c r="L30" s="560"/>
      <c r="M30" s="561"/>
      <c r="N30" s="512" t="str">
        <f>'Ergebniseingabe VR'!O34</f>
        <v>Mannschaft 6</v>
      </c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157" t="s">
        <v>23</v>
      </c>
      <c r="AJ30" s="513" t="str">
        <f>'Ergebniseingabe VR'!AK34</f>
        <v>Mannschaft 8</v>
      </c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62"/>
      <c r="BE30" s="571" t="str">
        <f>IF('Ergebniseingabe VR'!BF34="","",'Ergebniseingabe VR'!BF34)</f>
        <v/>
      </c>
      <c r="BF30" s="572"/>
      <c r="BG30" s="572"/>
      <c r="BH30" s="579" t="str">
        <f>IF('Ergebniseingabe VR'!BI34="","",'Ergebniseingabe VR'!BI34)</f>
        <v/>
      </c>
      <c r="BI30" s="580"/>
      <c r="BJ30" s="51"/>
      <c r="BK30" s="15"/>
      <c r="CA30" s="47"/>
      <c r="CB30" s="47"/>
      <c r="CC30" s="47"/>
      <c r="CD30" s="47"/>
      <c r="CE30" s="47"/>
      <c r="CF30" s="47"/>
      <c r="CG30" s="48"/>
      <c r="CH30" s="48"/>
      <c r="CI30" s="49"/>
      <c r="CJ30" s="49"/>
      <c r="CK30" s="49"/>
      <c r="CL30" s="49"/>
      <c r="CM30" s="49"/>
      <c r="CN30" s="48"/>
      <c r="CO30" s="48"/>
      <c r="CP30" s="47"/>
      <c r="CQ30" s="56"/>
      <c r="CR30" s="54"/>
      <c r="CS30" s="54"/>
      <c r="CT30" s="54"/>
      <c r="CU30" s="97"/>
      <c r="CV30" s="54"/>
      <c r="CW30" s="5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P30" s="54"/>
      <c r="DQ30" s="54"/>
      <c r="DS30" s="54"/>
      <c r="DT30" s="54"/>
      <c r="DV30" s="54"/>
      <c r="DY30" s="54"/>
      <c r="EA30" s="55"/>
      <c r="EB30" s="55"/>
    </row>
    <row r="31" spans="2:132" s="11" customFormat="1" ht="20.25" customHeight="1">
      <c r="B31" s="505">
        <v>9</v>
      </c>
      <c r="C31" s="506"/>
      <c r="D31" s="506" t="str">
        <f>'Ergebniseingabe VR'!E35</f>
        <v>A</v>
      </c>
      <c r="E31" s="506"/>
      <c r="F31" s="506"/>
      <c r="G31" s="506">
        <f>'Ergebniseingabe VR'!H35</f>
        <v>1</v>
      </c>
      <c r="H31" s="506"/>
      <c r="I31" s="506"/>
      <c r="J31" s="535">
        <f>'Ergebniseingabe VR'!K35</f>
        <v>0.43055555555555536</v>
      </c>
      <c r="K31" s="536"/>
      <c r="L31" s="536"/>
      <c r="M31" s="537"/>
      <c r="N31" s="534" t="str">
        <f>'Ergebniseingabe VR'!O35</f>
        <v>Mannschaft 4</v>
      </c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158" t="s">
        <v>23</v>
      </c>
      <c r="AJ31" s="503" t="str">
        <f>'Ergebniseingabe VR'!AK35</f>
        <v>Mannschaft 1</v>
      </c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4"/>
      <c r="BE31" s="577" t="str">
        <f>IF('Ergebniseingabe VR'!BF35="","",'Ergebniseingabe VR'!BF35)</f>
        <v/>
      </c>
      <c r="BF31" s="578"/>
      <c r="BG31" s="578"/>
      <c r="BH31" s="573" t="str">
        <f>IF('Ergebniseingabe VR'!BI35="","",'Ergebniseingabe VR'!BI35)</f>
        <v/>
      </c>
      <c r="BI31" s="574"/>
      <c r="BJ31" s="51"/>
      <c r="BK31" s="15"/>
      <c r="CG31" s="52"/>
      <c r="CH31" s="52"/>
      <c r="CI31" s="53"/>
      <c r="CJ31" s="53"/>
      <c r="CK31" s="53"/>
      <c r="CL31" s="53"/>
      <c r="CM31" s="53"/>
      <c r="CN31" s="52"/>
      <c r="CO31" s="52"/>
      <c r="CS31" s="54"/>
      <c r="CT31" s="54"/>
      <c r="CU31" s="97"/>
      <c r="CV31" s="54"/>
      <c r="CW31" s="5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P31" s="54"/>
      <c r="DQ31" s="54"/>
      <c r="DS31" s="54"/>
      <c r="DT31" s="54"/>
      <c r="DV31" s="54"/>
      <c r="DY31" s="54"/>
      <c r="EA31" s="55"/>
      <c r="EB31" s="55"/>
    </row>
    <row r="32" spans="2:132" s="11" customFormat="1" ht="20.25" customHeight="1" thickBot="1">
      <c r="B32" s="499">
        <v>10</v>
      </c>
      <c r="C32" s="500"/>
      <c r="D32" s="500" t="str">
        <f>'Ergebniseingabe VR'!E36</f>
        <v>A</v>
      </c>
      <c r="E32" s="500"/>
      <c r="F32" s="500"/>
      <c r="G32" s="500">
        <f>'Ergebniseingabe VR'!H36</f>
        <v>1</v>
      </c>
      <c r="H32" s="500"/>
      <c r="I32" s="500"/>
      <c r="J32" s="559">
        <f>'Ergebniseingabe VR'!K36</f>
        <v>0.43749999999999978</v>
      </c>
      <c r="K32" s="560"/>
      <c r="L32" s="560"/>
      <c r="M32" s="561"/>
      <c r="N32" s="512" t="str">
        <f>'Ergebniseingabe VR'!O36</f>
        <v>Mannschaft 3</v>
      </c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157" t="s">
        <v>23</v>
      </c>
      <c r="AJ32" s="513" t="str">
        <f>'Ergebniseingabe VR'!AK36</f>
        <v>Mannschaft 2</v>
      </c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62"/>
      <c r="BE32" s="571" t="str">
        <f>IF('Ergebniseingabe VR'!BF36="","",'Ergebniseingabe VR'!BF36)</f>
        <v/>
      </c>
      <c r="BF32" s="572"/>
      <c r="BG32" s="572"/>
      <c r="BH32" s="579" t="str">
        <f>IF('Ergebniseingabe VR'!BI36="","",'Ergebniseingabe VR'!BI36)</f>
        <v/>
      </c>
      <c r="BI32" s="580"/>
      <c r="BJ32" s="51"/>
      <c r="BK32" s="15"/>
      <c r="CA32" s="47"/>
      <c r="CB32" s="47"/>
      <c r="CC32" s="47"/>
      <c r="CD32" s="47"/>
      <c r="CE32" s="47"/>
      <c r="CF32" s="47"/>
      <c r="CG32" s="48"/>
      <c r="CH32" s="48"/>
      <c r="CI32" s="49"/>
      <c r="CJ32" s="49"/>
      <c r="CK32" s="49"/>
      <c r="CL32" s="49"/>
      <c r="CM32" s="49"/>
      <c r="CN32" s="48"/>
      <c r="CO32" s="48"/>
      <c r="CP32" s="47"/>
      <c r="CW32" s="55"/>
      <c r="CX32" s="47"/>
      <c r="CY32" s="47"/>
      <c r="CZ32" s="12"/>
      <c r="DA32" s="12"/>
      <c r="DB32" s="12"/>
      <c r="DC32" s="12"/>
      <c r="DD32" s="12"/>
      <c r="DE32" s="12"/>
      <c r="DF32" s="12"/>
    </row>
    <row r="33" spans="2:132" s="11" customFormat="1" ht="20.25" customHeight="1">
      <c r="B33" s="505">
        <v>11</v>
      </c>
      <c r="C33" s="506"/>
      <c r="D33" s="506" t="str">
        <f>'Ergebniseingabe VR'!E37</f>
        <v>B</v>
      </c>
      <c r="E33" s="506"/>
      <c r="F33" s="506"/>
      <c r="G33" s="506">
        <f>'Ergebniseingabe VR'!H37</f>
        <v>1</v>
      </c>
      <c r="H33" s="506"/>
      <c r="I33" s="506"/>
      <c r="J33" s="535">
        <f>'Ergebniseingabe VR'!K37</f>
        <v>0.4444444444444442</v>
      </c>
      <c r="K33" s="536"/>
      <c r="L33" s="536"/>
      <c r="M33" s="537"/>
      <c r="N33" s="534" t="str">
        <f>'Ergebniseingabe VR'!O37</f>
        <v>Mannschaft 8</v>
      </c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158" t="s">
        <v>23</v>
      </c>
      <c r="AJ33" s="503" t="str">
        <f>'Ergebniseingabe VR'!AK37</f>
        <v>Mannschaft 5</v>
      </c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4"/>
      <c r="BE33" s="577" t="str">
        <f>IF('Ergebniseingabe VR'!BF37="","",'Ergebniseingabe VR'!BF37)</f>
        <v/>
      </c>
      <c r="BF33" s="578"/>
      <c r="BG33" s="578"/>
      <c r="BH33" s="573" t="str">
        <f>IF('Ergebniseingabe VR'!BI37="","",'Ergebniseingabe VR'!BI37)</f>
        <v/>
      </c>
      <c r="BI33" s="574"/>
      <c r="BJ33" s="51"/>
      <c r="BK33" s="15"/>
      <c r="CA33" s="47"/>
      <c r="CB33" s="47"/>
      <c r="CC33" s="47"/>
      <c r="CD33" s="47"/>
      <c r="CE33" s="47"/>
      <c r="CF33" s="47"/>
      <c r="CG33" s="48"/>
      <c r="CH33" s="48"/>
      <c r="CI33" s="49"/>
      <c r="CJ33" s="49"/>
      <c r="CK33" s="49"/>
      <c r="CL33" s="49"/>
      <c r="CM33" s="49"/>
      <c r="CN33" s="48"/>
      <c r="CO33" s="48"/>
      <c r="CP33" s="47"/>
      <c r="CQ33" s="56"/>
      <c r="CR33" s="54"/>
      <c r="CS33" s="54"/>
      <c r="CT33" s="54"/>
      <c r="CU33" s="97"/>
      <c r="CV33" s="54"/>
      <c r="CW33" s="5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P33" s="54"/>
      <c r="DQ33" s="54"/>
      <c r="DS33" s="54"/>
      <c r="DT33" s="54"/>
      <c r="DV33" s="54"/>
      <c r="DY33" s="54"/>
      <c r="EA33" s="55"/>
      <c r="EB33" s="55"/>
    </row>
    <row r="34" spans="2:132" s="11" customFormat="1" ht="20.25" customHeight="1" thickBot="1">
      <c r="B34" s="499">
        <v>12</v>
      </c>
      <c r="C34" s="500"/>
      <c r="D34" s="500" t="str">
        <f>'Ergebniseingabe VR'!E38</f>
        <v>B</v>
      </c>
      <c r="E34" s="500"/>
      <c r="F34" s="500"/>
      <c r="G34" s="500">
        <f>'Ergebniseingabe VR'!H38</f>
        <v>1</v>
      </c>
      <c r="H34" s="500"/>
      <c r="I34" s="500"/>
      <c r="J34" s="559">
        <f>'Ergebniseingabe VR'!K38</f>
        <v>0.45138888888888862</v>
      </c>
      <c r="K34" s="560"/>
      <c r="L34" s="560"/>
      <c r="M34" s="561"/>
      <c r="N34" s="512" t="str">
        <f>'Ergebniseingabe VR'!O38</f>
        <v>Mannschaft 7</v>
      </c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157" t="s">
        <v>23</v>
      </c>
      <c r="AJ34" s="513" t="str">
        <f>'Ergebniseingabe VR'!AK38</f>
        <v>Mannschaft 6</v>
      </c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62"/>
      <c r="BE34" s="571" t="str">
        <f>IF('Ergebniseingabe VR'!BF38="","",'Ergebniseingabe VR'!BF38)</f>
        <v/>
      </c>
      <c r="BF34" s="572"/>
      <c r="BG34" s="572"/>
      <c r="BH34" s="579" t="str">
        <f>IF('Ergebniseingabe VR'!BI38="","",'Ergebniseingabe VR'!BI38)</f>
        <v/>
      </c>
      <c r="BI34" s="580"/>
      <c r="BJ34" s="51"/>
      <c r="BK34" s="15"/>
      <c r="CA34" s="47"/>
      <c r="CB34" s="47"/>
      <c r="CC34" s="47"/>
      <c r="CD34" s="47"/>
      <c r="CE34" s="47"/>
      <c r="CF34" s="47"/>
      <c r="CG34" s="48"/>
      <c r="CH34" s="48"/>
      <c r="CI34" s="49"/>
      <c r="CJ34" s="49"/>
      <c r="CK34" s="49"/>
      <c r="CL34" s="49"/>
      <c r="CM34" s="49"/>
      <c r="CN34" s="48"/>
      <c r="CO34" s="48"/>
      <c r="CP34" s="47"/>
      <c r="CQ34" s="47"/>
      <c r="CR34" s="47"/>
      <c r="CS34" s="47"/>
      <c r="CT34" s="47"/>
      <c r="CU34" s="47"/>
      <c r="CV34" s="47"/>
      <c r="CW34" s="55"/>
      <c r="CX34" s="47"/>
      <c r="CY34" s="47"/>
      <c r="CZ34" s="12"/>
      <c r="DA34" s="12"/>
      <c r="DB34" s="12"/>
      <c r="DC34" s="12"/>
      <c r="DD34" s="12"/>
      <c r="DE34" s="12"/>
      <c r="DF34" s="12"/>
    </row>
    <row r="35" spans="2:132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2:132" s="11" customFormat="1" ht="18" customHeight="1" thickBot="1">
      <c r="J36" s="43" t="s">
        <v>41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52"/>
      <c r="BX36" s="14"/>
      <c r="BY36" s="12"/>
      <c r="BZ36" s="12"/>
      <c r="CA36" s="12"/>
      <c r="CB36" s="12"/>
      <c r="CC36" s="12"/>
    </row>
    <row r="37" spans="2:132" s="11" customFormat="1" ht="18" customHeight="1">
      <c r="B37" s="57"/>
      <c r="C37" s="57"/>
      <c r="D37" s="57"/>
      <c r="E37" s="57"/>
      <c r="F37" s="57"/>
      <c r="G37" s="57"/>
      <c r="H37" s="57"/>
      <c r="J37" s="43"/>
      <c r="AG37" s="544" t="str">
        <f>L45</f>
        <v>Mannschaft 1</v>
      </c>
      <c r="AH37" s="545"/>
      <c r="AI37" s="546"/>
      <c r="AJ37" s="592" t="str">
        <f>L46</f>
        <v>Mannschaft 2</v>
      </c>
      <c r="AK37" s="545"/>
      <c r="AL37" s="546"/>
      <c r="AM37" s="592" t="str">
        <f>L47</f>
        <v>Mannschaft 3</v>
      </c>
      <c r="AN37" s="545"/>
      <c r="AO37" s="546"/>
      <c r="AP37" s="592" t="str">
        <f>L48</f>
        <v>Mannschaft 4</v>
      </c>
      <c r="AQ37" s="545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52"/>
      <c r="BW37" s="14"/>
      <c r="BX37" s="12"/>
      <c r="BY37" s="12"/>
      <c r="BZ37" s="12"/>
      <c r="CA37" s="12"/>
      <c r="CB37" s="12"/>
    </row>
    <row r="38" spans="2:132" s="11" customFormat="1" ht="18" customHeight="1">
      <c r="B38" s="57"/>
      <c r="C38" s="57"/>
      <c r="D38" s="57"/>
      <c r="E38" s="57"/>
      <c r="F38" s="57"/>
      <c r="G38" s="57"/>
      <c r="H38" s="57"/>
      <c r="J38" s="43"/>
      <c r="AG38" s="547"/>
      <c r="AH38" s="548"/>
      <c r="AI38" s="549"/>
      <c r="AJ38" s="594"/>
      <c r="AK38" s="548"/>
      <c r="AL38" s="549"/>
      <c r="AM38" s="594"/>
      <c r="AN38" s="548"/>
      <c r="AO38" s="549"/>
      <c r="AP38" s="594"/>
      <c r="AQ38" s="548"/>
      <c r="AR38" s="595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52"/>
      <c r="BW38" s="14"/>
      <c r="BX38" s="12"/>
      <c r="BY38" s="12"/>
      <c r="BZ38" s="12"/>
      <c r="CA38" s="12"/>
      <c r="CB38" s="12"/>
    </row>
    <row r="39" spans="2:132" s="11" customFormat="1" ht="18" customHeight="1">
      <c r="B39" s="57"/>
      <c r="C39" s="57"/>
      <c r="D39" s="57"/>
      <c r="E39" s="57"/>
      <c r="F39" s="57"/>
      <c r="G39" s="57"/>
      <c r="H39" s="57"/>
      <c r="J39" s="43"/>
      <c r="AG39" s="547"/>
      <c r="AH39" s="548"/>
      <c r="AI39" s="549"/>
      <c r="AJ39" s="594"/>
      <c r="AK39" s="548"/>
      <c r="AL39" s="549"/>
      <c r="AM39" s="594"/>
      <c r="AN39" s="548"/>
      <c r="AO39" s="549"/>
      <c r="AP39" s="594"/>
      <c r="AQ39" s="548"/>
      <c r="AR39" s="595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52"/>
      <c r="BW39" s="14"/>
      <c r="BX39" s="12"/>
      <c r="BY39" s="12"/>
      <c r="BZ39" s="12"/>
      <c r="CA39" s="12"/>
      <c r="CB39" s="12"/>
    </row>
    <row r="40" spans="2:132" s="11" customFormat="1" ht="18" customHeight="1">
      <c r="B40" s="57"/>
      <c r="C40" s="57"/>
      <c r="D40" s="57"/>
      <c r="E40" s="57"/>
      <c r="F40" s="57"/>
      <c r="G40" s="57"/>
      <c r="H40" s="57"/>
      <c r="J40" s="43"/>
      <c r="AG40" s="547"/>
      <c r="AH40" s="548"/>
      <c r="AI40" s="549"/>
      <c r="AJ40" s="594"/>
      <c r="AK40" s="548"/>
      <c r="AL40" s="549"/>
      <c r="AM40" s="594"/>
      <c r="AN40" s="548"/>
      <c r="AO40" s="549"/>
      <c r="AP40" s="594"/>
      <c r="AQ40" s="548"/>
      <c r="AR40" s="595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52"/>
      <c r="BW40" s="14"/>
      <c r="BX40" s="12"/>
      <c r="BY40" s="12"/>
      <c r="BZ40" s="12"/>
      <c r="CA40" s="12"/>
      <c r="CB40" s="12"/>
    </row>
    <row r="41" spans="2:132" s="11" customFormat="1" ht="18" customHeight="1">
      <c r="B41" s="57"/>
      <c r="C41" s="57"/>
      <c r="D41" s="57"/>
      <c r="E41" s="57"/>
      <c r="F41" s="57"/>
      <c r="G41" s="57"/>
      <c r="H41" s="57"/>
      <c r="J41" s="43"/>
      <c r="AG41" s="547"/>
      <c r="AH41" s="548"/>
      <c r="AI41" s="549"/>
      <c r="AJ41" s="594"/>
      <c r="AK41" s="548"/>
      <c r="AL41" s="549"/>
      <c r="AM41" s="594"/>
      <c r="AN41" s="548"/>
      <c r="AO41" s="549"/>
      <c r="AP41" s="594"/>
      <c r="AQ41" s="548"/>
      <c r="AR41" s="595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52"/>
      <c r="BW41" s="14"/>
      <c r="BX41" s="12"/>
      <c r="BY41" s="12"/>
      <c r="BZ41" s="12"/>
      <c r="CA41" s="12"/>
      <c r="CB41" s="12"/>
    </row>
    <row r="42" spans="2:132" s="11" customFormat="1" ht="18" customHeight="1">
      <c r="B42" s="57"/>
      <c r="C42" s="57"/>
      <c r="D42" s="57"/>
      <c r="E42" s="57"/>
      <c r="F42" s="57"/>
      <c r="G42" s="57"/>
      <c r="H42" s="57"/>
      <c r="J42" s="43"/>
      <c r="AG42" s="547"/>
      <c r="AH42" s="548"/>
      <c r="AI42" s="549"/>
      <c r="AJ42" s="594"/>
      <c r="AK42" s="548"/>
      <c r="AL42" s="549"/>
      <c r="AM42" s="594"/>
      <c r="AN42" s="548"/>
      <c r="AO42" s="549"/>
      <c r="AP42" s="594"/>
      <c r="AQ42" s="548"/>
      <c r="AR42" s="595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52"/>
      <c r="BW42" s="14"/>
      <c r="BX42" s="12"/>
      <c r="BY42" s="12"/>
      <c r="BZ42" s="12"/>
      <c r="CA42" s="12"/>
      <c r="CB42" s="12"/>
    </row>
    <row r="43" spans="2:132" s="11" customFormat="1" ht="18" customHeight="1" thickBot="1">
      <c r="B43" s="238" t="s">
        <v>26</v>
      </c>
      <c r="C43" s="239"/>
      <c r="D43" s="239"/>
      <c r="E43" s="239"/>
      <c r="F43" s="239"/>
      <c r="G43" s="239"/>
      <c r="H43" s="240"/>
      <c r="AG43" s="547"/>
      <c r="AH43" s="548"/>
      <c r="AI43" s="549"/>
      <c r="AJ43" s="594"/>
      <c r="AK43" s="548"/>
      <c r="AL43" s="549"/>
      <c r="AM43" s="594"/>
      <c r="AN43" s="548"/>
      <c r="AO43" s="549"/>
      <c r="AP43" s="594"/>
      <c r="AQ43" s="548"/>
      <c r="AR43" s="595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52"/>
      <c r="BW43" s="14"/>
      <c r="BX43" s="12"/>
      <c r="BY43" s="12"/>
      <c r="BZ43" s="12"/>
      <c r="CA43" s="12"/>
      <c r="CB43" s="12"/>
    </row>
    <row r="44" spans="2:132" s="11" customFormat="1" ht="18" customHeight="1" thickBot="1">
      <c r="B44" s="641" t="s">
        <v>27</v>
      </c>
      <c r="C44" s="642"/>
      <c r="D44" s="642"/>
      <c r="E44" s="643"/>
      <c r="F44" s="641" t="s">
        <v>28</v>
      </c>
      <c r="G44" s="642"/>
      <c r="H44" s="643"/>
      <c r="J44" s="654" t="str">
        <f>'Ergebniseingabe VR'!K48</f>
        <v>Gruppe A</v>
      </c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615"/>
      <c r="AG44" s="550"/>
      <c r="AH44" s="551"/>
      <c r="AI44" s="552"/>
      <c r="AJ44" s="596"/>
      <c r="AK44" s="551"/>
      <c r="AL44" s="552"/>
      <c r="AM44" s="596"/>
      <c r="AN44" s="551"/>
      <c r="AO44" s="552"/>
      <c r="AP44" s="596"/>
      <c r="AQ44" s="551"/>
      <c r="AR44" s="597"/>
      <c r="AS44" s="557" t="s">
        <v>29</v>
      </c>
      <c r="AT44" s="557"/>
      <c r="AU44" s="558"/>
      <c r="AV44" s="565" t="s">
        <v>30</v>
      </c>
      <c r="AW44" s="557"/>
      <c r="AX44" s="558"/>
      <c r="AY44" s="565" t="s">
        <v>31</v>
      </c>
      <c r="AZ44" s="557"/>
      <c r="BA44" s="558"/>
      <c r="BB44" s="565" t="s">
        <v>32</v>
      </c>
      <c r="BC44" s="557"/>
      <c r="BD44" s="558"/>
      <c r="BE44" s="616" t="s">
        <v>33</v>
      </c>
      <c r="BF44" s="616"/>
      <c r="BG44" s="616"/>
      <c r="BH44" s="616"/>
      <c r="BI44" s="616"/>
      <c r="BJ44" s="616" t="s">
        <v>34</v>
      </c>
      <c r="BK44" s="616"/>
      <c r="BL44" s="565"/>
      <c r="BM44" s="565" t="s">
        <v>35</v>
      </c>
      <c r="BN44" s="557"/>
      <c r="BO44" s="615"/>
      <c r="CG44" s="52"/>
      <c r="CH44" s="52"/>
      <c r="CI44" s="52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52"/>
      <c r="CX44" s="14"/>
      <c r="CY44" s="12"/>
      <c r="CZ44" s="12"/>
      <c r="DA44" s="12"/>
      <c r="DB44" s="12"/>
      <c r="DC44" s="12"/>
    </row>
    <row r="45" spans="2:132" s="11" customFormat="1" ht="20.25" customHeight="1">
      <c r="B45" s="568" t="str">
        <f>IF('Ergebniseingabe VR'!C49="","",'Ergebniseingabe VR'!C49)</f>
        <v/>
      </c>
      <c r="C45" s="568"/>
      <c r="D45" s="568"/>
      <c r="E45" s="568"/>
      <c r="F45" s="568" t="str">
        <f>IF('Ergebniseingabe VR'!G49="","",'Ergebniseingabe VR'!G49)</f>
        <v/>
      </c>
      <c r="G45" s="568"/>
      <c r="H45" s="568"/>
      <c r="J45" s="563" t="str">
        <f>'Ergebniseingabe VR'!K49</f>
        <v/>
      </c>
      <c r="K45" s="564"/>
      <c r="L45" s="566" t="str">
        <f>'Ergebniseingabe VR'!M49</f>
        <v>Mannschaft 1</v>
      </c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647"/>
      <c r="AH45" s="647"/>
      <c r="AI45" s="648"/>
      <c r="AJ45" s="612" t="str">
        <f>'Ergebniseingabe VR'!AK49</f>
        <v/>
      </c>
      <c r="AK45" s="613"/>
      <c r="AL45" s="619"/>
      <c r="AM45" s="612" t="str">
        <f>'Ergebniseingabe VR'!AN49</f>
        <v/>
      </c>
      <c r="AN45" s="613"/>
      <c r="AO45" s="619"/>
      <c r="AP45" s="617" t="str">
        <f>'Ergebniseingabe VR'!AQ49</f>
        <v/>
      </c>
      <c r="AQ45" s="606"/>
      <c r="AR45" s="606"/>
      <c r="AS45" s="606" t="str">
        <f>'Ergebniseingabe VR'!AT49</f>
        <v/>
      </c>
      <c r="AT45" s="606"/>
      <c r="AU45" s="607"/>
      <c r="AV45" s="591" t="str">
        <f>'Ergebniseingabe VR'!AW49</f>
        <v/>
      </c>
      <c r="AW45" s="591"/>
      <c r="AX45" s="591"/>
      <c r="AY45" s="591" t="str">
        <f>'Ergebniseingabe VR'!AZ49</f>
        <v/>
      </c>
      <c r="AZ45" s="591"/>
      <c r="BA45" s="591"/>
      <c r="BB45" s="591" t="str">
        <f>'Ergebniseingabe VR'!BC49</f>
        <v/>
      </c>
      <c r="BC45" s="591"/>
      <c r="BD45" s="591"/>
      <c r="BE45" s="613" t="str">
        <f>'Ergebniseingabe VR'!BF49</f>
        <v/>
      </c>
      <c r="BF45" s="613"/>
      <c r="BG45" s="155" t="str">
        <f>'Ergebniseingabe VR'!BH49</f>
        <v/>
      </c>
      <c r="BH45" s="619" t="str">
        <f>'Ergebniseingabe VR'!BI49</f>
        <v/>
      </c>
      <c r="BI45" s="591"/>
      <c r="BJ45" s="603" t="str">
        <f>'Ergebniseingabe VR'!BK49</f>
        <v/>
      </c>
      <c r="BK45" s="603"/>
      <c r="BL45" s="604"/>
      <c r="BM45" s="591" t="str">
        <f>'Ergebniseingabe VR'!BN49</f>
        <v/>
      </c>
      <c r="BN45" s="591"/>
      <c r="BO45" s="617"/>
      <c r="CG45" s="52"/>
      <c r="CH45" s="52"/>
      <c r="CI45" s="52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52"/>
      <c r="CX45" s="14"/>
      <c r="CY45" s="12"/>
      <c r="CZ45" s="12"/>
      <c r="DA45" s="12"/>
      <c r="DB45" s="12"/>
      <c r="DC45" s="12"/>
    </row>
    <row r="46" spans="2:132" s="11" customFormat="1" ht="20.25" customHeight="1">
      <c r="B46" s="568" t="str">
        <f>IF('Ergebniseingabe VR'!C50="","",'Ergebniseingabe VR'!C50)</f>
        <v/>
      </c>
      <c r="C46" s="568"/>
      <c r="D46" s="568"/>
      <c r="E46" s="568"/>
      <c r="F46" s="568" t="str">
        <f>IF('Ergebniseingabe VR'!G50="","",'Ergebniseingabe VR'!G50)</f>
        <v/>
      </c>
      <c r="G46" s="568"/>
      <c r="H46" s="568"/>
      <c r="J46" s="621" t="str">
        <f>'Ergebniseingabe VR'!K50</f>
        <v/>
      </c>
      <c r="K46" s="622"/>
      <c r="L46" s="639" t="str">
        <f>'Ergebniseingabe VR'!M50</f>
        <v>Mannschaft 2</v>
      </c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554" t="str">
        <f>'Ergebniseingabe VR'!AH50</f>
        <v/>
      </c>
      <c r="AH46" s="554"/>
      <c r="AI46" s="555"/>
      <c r="AJ46" s="656"/>
      <c r="AK46" s="657"/>
      <c r="AL46" s="658"/>
      <c r="AM46" s="598" t="str">
        <f>'Ergebniseingabe VR'!AN50</f>
        <v/>
      </c>
      <c r="AN46" s="599"/>
      <c r="AO46" s="618"/>
      <c r="AP46" s="608" t="str">
        <f>'Ergebniseingabe VR'!AQ50</f>
        <v/>
      </c>
      <c r="AQ46" s="554"/>
      <c r="AR46" s="554"/>
      <c r="AS46" s="554" t="str">
        <f>'Ergebniseingabe VR'!AT50</f>
        <v/>
      </c>
      <c r="AT46" s="554"/>
      <c r="AU46" s="555"/>
      <c r="AV46" s="556" t="str">
        <f>'Ergebniseingabe VR'!AW50</f>
        <v/>
      </c>
      <c r="AW46" s="556"/>
      <c r="AX46" s="556"/>
      <c r="AY46" s="556" t="str">
        <f>'Ergebniseingabe VR'!AZ50</f>
        <v/>
      </c>
      <c r="AZ46" s="556"/>
      <c r="BA46" s="556"/>
      <c r="BB46" s="556" t="str">
        <f>'Ergebniseingabe VR'!BC50</f>
        <v/>
      </c>
      <c r="BC46" s="556"/>
      <c r="BD46" s="556"/>
      <c r="BE46" s="599" t="str">
        <f>'Ergebniseingabe VR'!BF50</f>
        <v/>
      </c>
      <c r="BF46" s="599"/>
      <c r="BG46" s="156" t="str">
        <f>'Ergebniseingabe VR'!BH50</f>
        <v/>
      </c>
      <c r="BH46" s="618" t="str">
        <f>'Ergebniseingabe VR'!BI50</f>
        <v/>
      </c>
      <c r="BI46" s="556"/>
      <c r="BJ46" s="601" t="str">
        <f>'Ergebniseingabe VR'!BK50</f>
        <v/>
      </c>
      <c r="BK46" s="601"/>
      <c r="BL46" s="602"/>
      <c r="BM46" s="556" t="str">
        <f>'Ergebniseingabe VR'!BN50</f>
        <v/>
      </c>
      <c r="BN46" s="556"/>
      <c r="BO46" s="608"/>
      <c r="CG46" s="52"/>
      <c r="CH46" s="52"/>
      <c r="CI46" s="52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52"/>
      <c r="CX46" s="14"/>
      <c r="CY46" s="12"/>
      <c r="CZ46" s="12"/>
      <c r="DA46" s="12"/>
      <c r="DB46" s="12"/>
      <c r="DC46" s="12"/>
    </row>
    <row r="47" spans="2:132" s="11" customFormat="1" ht="20.25" customHeight="1">
      <c r="B47" s="568" t="str">
        <f>IF('Ergebniseingabe VR'!C51="","",'Ergebniseingabe VR'!C51)</f>
        <v/>
      </c>
      <c r="C47" s="568"/>
      <c r="D47" s="568"/>
      <c r="E47" s="568"/>
      <c r="F47" s="568" t="str">
        <f>IF('Ergebniseingabe VR'!G51="","",'Ergebniseingabe VR'!G51)</f>
        <v/>
      </c>
      <c r="G47" s="568"/>
      <c r="H47" s="568"/>
      <c r="J47" s="621" t="str">
        <f>'Ergebniseingabe VR'!K51</f>
        <v/>
      </c>
      <c r="K47" s="622"/>
      <c r="L47" s="639" t="str">
        <f>'Ergebniseingabe VR'!M51</f>
        <v>Mannschaft 3</v>
      </c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554" t="str">
        <f>'Ergebniseingabe VR'!AH51</f>
        <v/>
      </c>
      <c r="AH47" s="554"/>
      <c r="AI47" s="555"/>
      <c r="AJ47" s="598" t="str">
        <f>'Ergebniseingabe VR'!AK51</f>
        <v/>
      </c>
      <c r="AK47" s="599"/>
      <c r="AL47" s="618"/>
      <c r="AM47" s="656"/>
      <c r="AN47" s="657"/>
      <c r="AO47" s="658"/>
      <c r="AP47" s="608" t="str">
        <f>'Ergebniseingabe VR'!AQ51</f>
        <v/>
      </c>
      <c r="AQ47" s="554"/>
      <c r="AR47" s="554"/>
      <c r="AS47" s="554" t="str">
        <f>'Ergebniseingabe VR'!AT51</f>
        <v/>
      </c>
      <c r="AT47" s="554"/>
      <c r="AU47" s="555"/>
      <c r="AV47" s="556" t="str">
        <f>'Ergebniseingabe VR'!AW51</f>
        <v/>
      </c>
      <c r="AW47" s="556"/>
      <c r="AX47" s="556"/>
      <c r="AY47" s="556" t="str">
        <f>'Ergebniseingabe VR'!AZ51</f>
        <v/>
      </c>
      <c r="AZ47" s="556"/>
      <c r="BA47" s="556"/>
      <c r="BB47" s="556" t="str">
        <f>'Ergebniseingabe VR'!BC51</f>
        <v/>
      </c>
      <c r="BC47" s="556"/>
      <c r="BD47" s="556"/>
      <c r="BE47" s="599" t="str">
        <f>'Ergebniseingabe VR'!BF51</f>
        <v/>
      </c>
      <c r="BF47" s="599"/>
      <c r="BG47" s="156" t="str">
        <f>'Ergebniseingabe VR'!BH51</f>
        <v/>
      </c>
      <c r="BH47" s="618" t="str">
        <f>'Ergebniseingabe VR'!BI51</f>
        <v/>
      </c>
      <c r="BI47" s="556"/>
      <c r="BJ47" s="601" t="str">
        <f>'Ergebniseingabe VR'!BK51</f>
        <v/>
      </c>
      <c r="BK47" s="601"/>
      <c r="BL47" s="602"/>
      <c r="BM47" s="556" t="str">
        <f>'Ergebniseingabe VR'!BN51</f>
        <v/>
      </c>
      <c r="BN47" s="556"/>
      <c r="BO47" s="608"/>
      <c r="CG47" s="52"/>
      <c r="CH47" s="52"/>
      <c r="CI47" s="52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52"/>
      <c r="CX47" s="14"/>
      <c r="CY47" s="12"/>
      <c r="CZ47" s="12"/>
      <c r="DA47" s="12"/>
      <c r="DB47" s="12"/>
      <c r="DC47" s="12"/>
    </row>
    <row r="48" spans="2:132" s="11" customFormat="1" ht="20.25" customHeight="1" thickBot="1">
      <c r="B48" s="568" t="str">
        <f>IF('Ergebniseingabe VR'!C52="","",'Ergebniseingabe VR'!C52)</f>
        <v/>
      </c>
      <c r="C48" s="568"/>
      <c r="D48" s="568"/>
      <c r="E48" s="568"/>
      <c r="F48" s="568" t="str">
        <f>IF('Ergebniseingabe VR'!G52="","",'Ergebniseingabe VR'!G52)</f>
        <v/>
      </c>
      <c r="G48" s="568"/>
      <c r="H48" s="568"/>
      <c r="J48" s="581" t="str">
        <f>'Ergebniseingabe VR'!K52</f>
        <v/>
      </c>
      <c r="K48" s="582"/>
      <c r="L48" s="652" t="str">
        <f>'Ergebniseingabe VR'!M52</f>
        <v>Mannschaft 4</v>
      </c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585" t="str">
        <f>'Ergebniseingabe VR'!AH52</f>
        <v/>
      </c>
      <c r="AH48" s="585"/>
      <c r="AI48" s="586"/>
      <c r="AJ48" s="589" t="str">
        <f>'Ergebniseingabe VR'!AK52</f>
        <v/>
      </c>
      <c r="AK48" s="590"/>
      <c r="AL48" s="587"/>
      <c r="AM48" s="589" t="str">
        <f>'Ergebniseingabe VR'!AN52</f>
        <v/>
      </c>
      <c r="AN48" s="590"/>
      <c r="AO48" s="587"/>
      <c r="AP48" s="645"/>
      <c r="AQ48" s="646"/>
      <c r="AR48" s="646"/>
      <c r="AS48" s="585" t="str">
        <f>'Ergebniseingabe VR'!AT52</f>
        <v/>
      </c>
      <c r="AT48" s="585"/>
      <c r="AU48" s="586"/>
      <c r="AV48" s="588" t="str">
        <f>'Ergebniseingabe VR'!AW52</f>
        <v/>
      </c>
      <c r="AW48" s="588"/>
      <c r="AX48" s="588"/>
      <c r="AY48" s="588" t="str">
        <f>'Ergebniseingabe VR'!AZ52</f>
        <v/>
      </c>
      <c r="AZ48" s="588"/>
      <c r="BA48" s="588"/>
      <c r="BB48" s="588" t="str">
        <f>'Ergebniseingabe VR'!BC52</f>
        <v/>
      </c>
      <c r="BC48" s="588"/>
      <c r="BD48" s="588"/>
      <c r="BE48" s="590" t="str">
        <f>'Ergebniseingabe VR'!BF52</f>
        <v/>
      </c>
      <c r="BF48" s="590"/>
      <c r="BG48" s="154" t="str">
        <f>'Ergebniseingabe VR'!BH52</f>
        <v/>
      </c>
      <c r="BH48" s="587" t="str">
        <f>'Ergebniseingabe VR'!BI52</f>
        <v/>
      </c>
      <c r="BI48" s="588"/>
      <c r="BJ48" s="583" t="str">
        <f>'Ergebniseingabe VR'!BK52</f>
        <v/>
      </c>
      <c r="BK48" s="583"/>
      <c r="BL48" s="584"/>
      <c r="BM48" s="588" t="str">
        <f>'Ergebniseingabe VR'!BN52</f>
        <v/>
      </c>
      <c r="BN48" s="588"/>
      <c r="BO48" s="605"/>
      <c r="CG48" s="52"/>
      <c r="CH48" s="52"/>
      <c r="CI48" s="52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58"/>
      <c r="C49" s="58"/>
      <c r="D49" s="58"/>
      <c r="E49" s="58"/>
      <c r="F49" s="58"/>
      <c r="G49" s="58"/>
      <c r="H49" s="58"/>
      <c r="J49" s="59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  <c r="BK49" s="62"/>
      <c r="BL49" s="62"/>
      <c r="BM49" s="61"/>
      <c r="BN49" s="61"/>
      <c r="BO49" s="61"/>
      <c r="CG49" s="52"/>
      <c r="CH49" s="52"/>
      <c r="CI49" s="52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58"/>
      <c r="C50" s="58"/>
      <c r="D50" s="58"/>
      <c r="E50" s="58"/>
      <c r="F50" s="58"/>
      <c r="G50" s="58"/>
      <c r="H50" s="58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24" t="str">
        <f>L58</f>
        <v>Mannschaft 5</v>
      </c>
      <c r="AH50" s="625"/>
      <c r="AI50" s="626"/>
      <c r="AJ50" s="633" t="str">
        <f>L59</f>
        <v>Mannschaft 6</v>
      </c>
      <c r="AK50" s="625"/>
      <c r="AL50" s="626"/>
      <c r="AM50" s="633" t="str">
        <f>L60</f>
        <v>Mannschaft 7</v>
      </c>
      <c r="AN50" s="625"/>
      <c r="AO50" s="626"/>
      <c r="AP50" s="633" t="str">
        <f>L61</f>
        <v>Mannschaft 8</v>
      </c>
      <c r="AQ50" s="625"/>
      <c r="AR50" s="634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/>
      <c r="BK50" s="62"/>
      <c r="BL50" s="62"/>
      <c r="BM50" s="61"/>
      <c r="BN50" s="61"/>
      <c r="BO50" s="61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58"/>
      <c r="C51" s="58"/>
      <c r="D51" s="58"/>
      <c r="E51" s="58"/>
      <c r="F51" s="58"/>
      <c r="G51" s="58"/>
      <c r="H51" s="58"/>
      <c r="J51" s="59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27"/>
      <c r="AH51" s="628"/>
      <c r="AI51" s="629"/>
      <c r="AJ51" s="635"/>
      <c r="AK51" s="628"/>
      <c r="AL51" s="629"/>
      <c r="AM51" s="635"/>
      <c r="AN51" s="628"/>
      <c r="AO51" s="629"/>
      <c r="AP51" s="635"/>
      <c r="AQ51" s="628"/>
      <c r="AR51" s="636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2"/>
      <c r="BK51" s="62"/>
      <c r="BL51" s="62"/>
      <c r="BM51" s="61"/>
      <c r="BN51" s="61"/>
      <c r="BO51" s="61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58"/>
      <c r="C52" s="58"/>
      <c r="D52" s="58"/>
      <c r="E52" s="58"/>
      <c r="F52" s="58"/>
      <c r="G52" s="58"/>
      <c r="H52" s="58"/>
      <c r="J52" s="59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27"/>
      <c r="AH52" s="628"/>
      <c r="AI52" s="629"/>
      <c r="AJ52" s="635"/>
      <c r="AK52" s="628"/>
      <c r="AL52" s="629"/>
      <c r="AM52" s="635"/>
      <c r="AN52" s="628"/>
      <c r="AO52" s="629"/>
      <c r="AP52" s="635"/>
      <c r="AQ52" s="628"/>
      <c r="AR52" s="636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2"/>
      <c r="BK52" s="62"/>
      <c r="BL52" s="62"/>
      <c r="BM52" s="61"/>
      <c r="BN52" s="61"/>
      <c r="BO52" s="61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58"/>
      <c r="C53" s="58"/>
      <c r="D53" s="58"/>
      <c r="E53" s="58"/>
      <c r="F53" s="58"/>
      <c r="G53" s="58"/>
      <c r="H53" s="58"/>
      <c r="J53" s="59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27"/>
      <c r="AH53" s="628"/>
      <c r="AI53" s="629"/>
      <c r="AJ53" s="635"/>
      <c r="AK53" s="628"/>
      <c r="AL53" s="629"/>
      <c r="AM53" s="635"/>
      <c r="AN53" s="628"/>
      <c r="AO53" s="629"/>
      <c r="AP53" s="635"/>
      <c r="AQ53" s="628"/>
      <c r="AR53" s="636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2"/>
      <c r="BK53" s="62"/>
      <c r="BL53" s="62"/>
      <c r="BM53" s="61"/>
      <c r="BN53" s="61"/>
      <c r="BO53" s="61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58"/>
      <c r="C54" s="58"/>
      <c r="D54" s="58"/>
      <c r="E54" s="58"/>
      <c r="F54" s="58"/>
      <c r="G54" s="58"/>
      <c r="H54" s="58"/>
      <c r="J54" s="59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27"/>
      <c r="AH54" s="628"/>
      <c r="AI54" s="629"/>
      <c r="AJ54" s="635"/>
      <c r="AK54" s="628"/>
      <c r="AL54" s="629"/>
      <c r="AM54" s="635"/>
      <c r="AN54" s="628"/>
      <c r="AO54" s="629"/>
      <c r="AP54" s="635"/>
      <c r="AQ54" s="628"/>
      <c r="AR54" s="636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2"/>
      <c r="BK54" s="62"/>
      <c r="BL54" s="62"/>
      <c r="BM54" s="61"/>
      <c r="BN54" s="61"/>
      <c r="BO54" s="61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58"/>
      <c r="C55" s="58"/>
      <c r="D55" s="58"/>
      <c r="E55" s="58"/>
      <c r="F55" s="58"/>
      <c r="G55" s="58"/>
      <c r="H55" s="58"/>
      <c r="J55" s="59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27"/>
      <c r="AH55" s="628"/>
      <c r="AI55" s="629"/>
      <c r="AJ55" s="635"/>
      <c r="AK55" s="628"/>
      <c r="AL55" s="629"/>
      <c r="AM55" s="635"/>
      <c r="AN55" s="628"/>
      <c r="AO55" s="629"/>
      <c r="AP55" s="635"/>
      <c r="AQ55" s="628"/>
      <c r="AR55" s="636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2"/>
      <c r="BK55" s="62"/>
      <c r="BL55" s="62"/>
      <c r="BM55" s="61"/>
      <c r="BN55" s="61"/>
      <c r="BO55" s="61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238" t="s">
        <v>26</v>
      </c>
      <c r="C56" s="239"/>
      <c r="D56" s="239"/>
      <c r="E56" s="239"/>
      <c r="F56" s="239"/>
      <c r="G56" s="239"/>
      <c r="H56" s="24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27"/>
      <c r="AH56" s="628"/>
      <c r="AI56" s="629"/>
      <c r="AJ56" s="635"/>
      <c r="AK56" s="628"/>
      <c r="AL56" s="629"/>
      <c r="AM56" s="635"/>
      <c r="AN56" s="628"/>
      <c r="AO56" s="629"/>
      <c r="AP56" s="635"/>
      <c r="AQ56" s="628"/>
      <c r="AR56" s="636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641" t="s">
        <v>27</v>
      </c>
      <c r="C57" s="642"/>
      <c r="D57" s="642"/>
      <c r="E57" s="643"/>
      <c r="F57" s="641" t="s">
        <v>28</v>
      </c>
      <c r="G57" s="642"/>
      <c r="H57" s="643"/>
      <c r="J57" s="649" t="str">
        <f>'Ergebniseingabe VR'!K61</f>
        <v>Gruppe B</v>
      </c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50"/>
      <c r="Y57" s="650"/>
      <c r="Z57" s="650"/>
      <c r="AA57" s="650"/>
      <c r="AB57" s="650"/>
      <c r="AC57" s="650"/>
      <c r="AD57" s="650"/>
      <c r="AE57" s="650"/>
      <c r="AF57" s="651"/>
      <c r="AG57" s="630"/>
      <c r="AH57" s="631"/>
      <c r="AI57" s="632"/>
      <c r="AJ57" s="637"/>
      <c r="AK57" s="631"/>
      <c r="AL57" s="632"/>
      <c r="AM57" s="637"/>
      <c r="AN57" s="631"/>
      <c r="AO57" s="632"/>
      <c r="AP57" s="637"/>
      <c r="AQ57" s="631"/>
      <c r="AR57" s="638"/>
      <c r="AS57" s="623" t="s">
        <v>29</v>
      </c>
      <c r="AT57" s="609"/>
      <c r="AU57" s="609"/>
      <c r="AV57" s="609" t="s">
        <v>30</v>
      </c>
      <c r="AW57" s="609"/>
      <c r="AX57" s="609"/>
      <c r="AY57" s="609" t="s">
        <v>31</v>
      </c>
      <c r="AZ57" s="609"/>
      <c r="BA57" s="609"/>
      <c r="BB57" s="609" t="s">
        <v>32</v>
      </c>
      <c r="BC57" s="609"/>
      <c r="BD57" s="609"/>
      <c r="BE57" s="609" t="s">
        <v>33</v>
      </c>
      <c r="BF57" s="609"/>
      <c r="BG57" s="609"/>
      <c r="BH57" s="609"/>
      <c r="BI57" s="609"/>
      <c r="BJ57" s="609" t="s">
        <v>34</v>
      </c>
      <c r="BK57" s="609"/>
      <c r="BL57" s="610"/>
      <c r="BM57" s="609" t="s">
        <v>35</v>
      </c>
      <c r="BN57" s="609"/>
      <c r="BO57" s="611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568" t="str">
        <f>IF('Ergebniseingabe VR'!C62="","",'Ergebniseingabe VR'!C62)</f>
        <v/>
      </c>
      <c r="C58" s="568"/>
      <c r="D58" s="568"/>
      <c r="E58" s="568"/>
      <c r="F58" s="568" t="str">
        <f>IF('Ergebniseingabe VR'!G62="","",'Ergebniseingabe VR'!G62)</f>
        <v/>
      </c>
      <c r="G58" s="568"/>
      <c r="H58" s="568"/>
      <c r="J58" s="563" t="str">
        <f>'Ergebniseingabe VR'!K62</f>
        <v/>
      </c>
      <c r="K58" s="564"/>
      <c r="L58" s="566" t="str">
        <f>'Ergebniseingabe VR'!M62</f>
        <v>Mannschaft 5</v>
      </c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647"/>
      <c r="AH58" s="647"/>
      <c r="AI58" s="648"/>
      <c r="AJ58" s="591" t="str">
        <f>'Ergebniseingabe VR'!AK62</f>
        <v/>
      </c>
      <c r="AK58" s="591"/>
      <c r="AL58" s="591"/>
      <c r="AM58" s="591" t="str">
        <f>'Ergebniseingabe VR'!AN62</f>
        <v/>
      </c>
      <c r="AN58" s="591"/>
      <c r="AO58" s="591"/>
      <c r="AP58" s="617" t="str">
        <f>'Ergebniseingabe VR'!AQ62</f>
        <v/>
      </c>
      <c r="AQ58" s="606"/>
      <c r="AR58" s="606"/>
      <c r="AS58" s="606" t="str">
        <f>'Ergebniseingabe VR'!AT62</f>
        <v/>
      </c>
      <c r="AT58" s="606"/>
      <c r="AU58" s="607"/>
      <c r="AV58" s="612" t="str">
        <f>'Ergebniseingabe VR'!AW62</f>
        <v/>
      </c>
      <c r="AW58" s="613"/>
      <c r="AX58" s="619"/>
      <c r="AY58" s="612" t="str">
        <f>'Ergebniseingabe VR'!AZ62</f>
        <v/>
      </c>
      <c r="AZ58" s="613"/>
      <c r="BA58" s="619"/>
      <c r="BB58" s="612" t="str">
        <f>'Ergebniseingabe VR'!BC62</f>
        <v/>
      </c>
      <c r="BC58" s="613"/>
      <c r="BD58" s="619"/>
      <c r="BE58" s="613" t="str">
        <f>'Ergebniseingabe VR'!BF62</f>
        <v/>
      </c>
      <c r="BF58" s="613"/>
      <c r="BG58" s="155" t="str">
        <f>'Ergebniseingabe VR'!BH62</f>
        <v/>
      </c>
      <c r="BH58" s="619" t="str">
        <f>'Ergebniseingabe VR'!BI62</f>
        <v/>
      </c>
      <c r="BI58" s="591"/>
      <c r="BJ58" s="603" t="str">
        <f>'Ergebniseingabe VR'!BK62</f>
        <v/>
      </c>
      <c r="BK58" s="603"/>
      <c r="BL58" s="604"/>
      <c r="BM58" s="612" t="str">
        <f>'Ergebniseingabe VR'!BN62</f>
        <v/>
      </c>
      <c r="BN58" s="613"/>
      <c r="BO58" s="614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64" customFormat="1" ht="20.25" customHeight="1">
      <c r="B59" s="568" t="str">
        <f>IF('Ergebniseingabe VR'!C63="","",'Ergebniseingabe VR'!C63)</f>
        <v/>
      </c>
      <c r="C59" s="568"/>
      <c r="D59" s="568"/>
      <c r="E59" s="568"/>
      <c r="F59" s="568" t="str">
        <f>IF('Ergebniseingabe VR'!G63="","",'Ergebniseingabe VR'!G63)</f>
        <v/>
      </c>
      <c r="G59" s="568"/>
      <c r="H59" s="568"/>
      <c r="I59" s="98"/>
      <c r="J59" s="621" t="str">
        <f>'Ergebniseingabe VR'!K63</f>
        <v/>
      </c>
      <c r="K59" s="622"/>
      <c r="L59" s="639" t="str">
        <f>'Ergebniseingabe VR'!M63</f>
        <v>Mannschaft 6</v>
      </c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554" t="str">
        <f>'Ergebniseingabe VR'!AH63</f>
        <v/>
      </c>
      <c r="AH59" s="554"/>
      <c r="AI59" s="555"/>
      <c r="AJ59" s="620"/>
      <c r="AK59" s="620"/>
      <c r="AL59" s="620"/>
      <c r="AM59" s="556" t="str">
        <f>'Ergebniseingabe VR'!AN63</f>
        <v/>
      </c>
      <c r="AN59" s="556"/>
      <c r="AO59" s="556"/>
      <c r="AP59" s="608" t="str">
        <f>'Ergebniseingabe VR'!AQ63</f>
        <v/>
      </c>
      <c r="AQ59" s="554"/>
      <c r="AR59" s="554"/>
      <c r="AS59" s="554" t="str">
        <f>'Ergebniseingabe VR'!AT63</f>
        <v/>
      </c>
      <c r="AT59" s="554"/>
      <c r="AU59" s="555"/>
      <c r="AV59" s="598" t="str">
        <f>'Ergebniseingabe VR'!AW63</f>
        <v/>
      </c>
      <c r="AW59" s="599"/>
      <c r="AX59" s="618"/>
      <c r="AY59" s="598" t="str">
        <f>'Ergebniseingabe VR'!AZ63</f>
        <v/>
      </c>
      <c r="AZ59" s="599"/>
      <c r="BA59" s="618"/>
      <c r="BB59" s="598" t="str">
        <f>'Ergebniseingabe VR'!BC63</f>
        <v/>
      </c>
      <c r="BC59" s="599"/>
      <c r="BD59" s="618"/>
      <c r="BE59" s="599" t="str">
        <f>'Ergebniseingabe VR'!BF63</f>
        <v/>
      </c>
      <c r="BF59" s="599"/>
      <c r="BG59" s="156" t="str">
        <f>'Ergebniseingabe VR'!BH63</f>
        <v/>
      </c>
      <c r="BH59" s="618" t="str">
        <f>'Ergebniseingabe VR'!BI63</f>
        <v/>
      </c>
      <c r="BI59" s="556"/>
      <c r="BJ59" s="601" t="str">
        <f>'Ergebniseingabe VR'!BK63</f>
        <v/>
      </c>
      <c r="BK59" s="601"/>
      <c r="BL59" s="602"/>
      <c r="BM59" s="598" t="str">
        <f>'Ergebniseingabe VR'!BN63</f>
        <v/>
      </c>
      <c r="BN59" s="599"/>
      <c r="BO59" s="600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8"/>
      <c r="CX59" s="99"/>
      <c r="CY59" s="99"/>
      <c r="CZ59" s="99"/>
      <c r="DA59" s="99"/>
      <c r="DB59" s="99"/>
      <c r="DC59" s="99"/>
    </row>
    <row r="60" spans="2:107" s="11" customFormat="1" ht="20.25" customHeight="1">
      <c r="B60" s="568" t="str">
        <f>IF('Ergebniseingabe VR'!C64="","",'Ergebniseingabe VR'!C64)</f>
        <v/>
      </c>
      <c r="C60" s="568"/>
      <c r="D60" s="568"/>
      <c r="E60" s="568"/>
      <c r="F60" s="568" t="str">
        <f>IF('Ergebniseingabe VR'!G64="","",'Ergebniseingabe VR'!G64)</f>
        <v/>
      </c>
      <c r="G60" s="568"/>
      <c r="H60" s="568"/>
      <c r="J60" s="621" t="str">
        <f>'Ergebniseingabe VR'!K64</f>
        <v/>
      </c>
      <c r="K60" s="622"/>
      <c r="L60" s="639" t="str">
        <f>'Ergebniseingabe VR'!M64</f>
        <v>Mannschaft 7</v>
      </c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0"/>
      <c r="AF60" s="640"/>
      <c r="AG60" s="554" t="str">
        <f>'Ergebniseingabe VR'!AH64</f>
        <v/>
      </c>
      <c r="AH60" s="554"/>
      <c r="AI60" s="555"/>
      <c r="AJ60" s="556" t="str">
        <f>'Ergebniseingabe VR'!AK64</f>
        <v/>
      </c>
      <c r="AK60" s="556"/>
      <c r="AL60" s="556"/>
      <c r="AM60" s="620"/>
      <c r="AN60" s="620"/>
      <c r="AO60" s="620"/>
      <c r="AP60" s="608" t="str">
        <f>'Ergebniseingabe VR'!AQ64</f>
        <v/>
      </c>
      <c r="AQ60" s="554"/>
      <c r="AR60" s="554"/>
      <c r="AS60" s="554" t="str">
        <f>'Ergebniseingabe VR'!AT64</f>
        <v/>
      </c>
      <c r="AT60" s="554"/>
      <c r="AU60" s="555"/>
      <c r="AV60" s="598" t="str">
        <f>'Ergebniseingabe VR'!AW64</f>
        <v/>
      </c>
      <c r="AW60" s="599"/>
      <c r="AX60" s="618"/>
      <c r="AY60" s="598" t="str">
        <f>'Ergebniseingabe VR'!AZ64</f>
        <v/>
      </c>
      <c r="AZ60" s="599"/>
      <c r="BA60" s="618"/>
      <c r="BB60" s="598" t="str">
        <f>'Ergebniseingabe VR'!BC64</f>
        <v/>
      </c>
      <c r="BC60" s="599"/>
      <c r="BD60" s="618"/>
      <c r="BE60" s="599" t="str">
        <f>'Ergebniseingabe VR'!BF64</f>
        <v/>
      </c>
      <c r="BF60" s="599"/>
      <c r="BG60" s="156" t="str">
        <f>'Ergebniseingabe VR'!BH64</f>
        <v/>
      </c>
      <c r="BH60" s="618" t="str">
        <f>'Ergebniseingabe VR'!BI64</f>
        <v/>
      </c>
      <c r="BI60" s="556"/>
      <c r="BJ60" s="601" t="str">
        <f>'Ergebniseingabe VR'!BK64</f>
        <v/>
      </c>
      <c r="BK60" s="601"/>
      <c r="BL60" s="602"/>
      <c r="BM60" s="598" t="str">
        <f>'Ergebniseingabe VR'!BN64</f>
        <v/>
      </c>
      <c r="BN60" s="599"/>
      <c r="BO60" s="60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568" t="str">
        <f>IF('Ergebniseingabe VR'!C65="","",'Ergebniseingabe VR'!C65)</f>
        <v/>
      </c>
      <c r="C61" s="568"/>
      <c r="D61" s="568"/>
      <c r="E61" s="568"/>
      <c r="F61" s="568" t="str">
        <f>IF('Ergebniseingabe VR'!G65="","",'Ergebniseingabe VR'!G65)</f>
        <v/>
      </c>
      <c r="G61" s="568"/>
      <c r="H61" s="568"/>
      <c r="J61" s="581" t="str">
        <f>'Ergebniseingabe VR'!K65</f>
        <v/>
      </c>
      <c r="K61" s="582"/>
      <c r="L61" s="652" t="str">
        <f>'Ergebniseingabe VR'!M65</f>
        <v>Mannschaft 8</v>
      </c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585" t="str">
        <f>'Ergebniseingabe VR'!AH65</f>
        <v/>
      </c>
      <c r="AH61" s="585"/>
      <c r="AI61" s="586"/>
      <c r="AJ61" s="588" t="str">
        <f>'Ergebniseingabe VR'!AK65</f>
        <v/>
      </c>
      <c r="AK61" s="588"/>
      <c r="AL61" s="588"/>
      <c r="AM61" s="588" t="str">
        <f>'Ergebniseingabe VR'!AN65</f>
        <v/>
      </c>
      <c r="AN61" s="588"/>
      <c r="AO61" s="588"/>
      <c r="AP61" s="645"/>
      <c r="AQ61" s="646"/>
      <c r="AR61" s="646"/>
      <c r="AS61" s="585" t="str">
        <f>'Ergebniseingabe VR'!AT65</f>
        <v/>
      </c>
      <c r="AT61" s="585"/>
      <c r="AU61" s="586"/>
      <c r="AV61" s="589" t="str">
        <f>'Ergebniseingabe VR'!AW65</f>
        <v/>
      </c>
      <c r="AW61" s="590"/>
      <c r="AX61" s="587"/>
      <c r="AY61" s="589" t="str">
        <f>'Ergebniseingabe VR'!AZ65</f>
        <v/>
      </c>
      <c r="AZ61" s="590"/>
      <c r="BA61" s="587"/>
      <c r="BB61" s="589" t="str">
        <f>'Ergebniseingabe VR'!BC65</f>
        <v/>
      </c>
      <c r="BC61" s="590"/>
      <c r="BD61" s="587"/>
      <c r="BE61" s="590" t="str">
        <f>'Ergebniseingabe VR'!BF65</f>
        <v/>
      </c>
      <c r="BF61" s="590"/>
      <c r="BG61" s="154" t="str">
        <f>'Ergebniseingabe VR'!BH65</f>
        <v/>
      </c>
      <c r="BH61" s="587" t="str">
        <f>'Ergebniseingabe VR'!BI65</f>
        <v/>
      </c>
      <c r="BI61" s="588"/>
      <c r="BJ61" s="583" t="str">
        <f>'Ergebniseingabe VR'!BK65</f>
        <v/>
      </c>
      <c r="BK61" s="583"/>
      <c r="BL61" s="584"/>
      <c r="BM61" s="589" t="str">
        <f>'Ergebniseingabe VR'!BN65</f>
        <v/>
      </c>
      <c r="BN61" s="590"/>
      <c r="BO61" s="644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2:10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2:107" s="85" customFormat="1" ht="13.2" customHeight="1">
      <c r="B63" s="664" t="s">
        <v>42</v>
      </c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664"/>
      <c r="V63" s="664"/>
      <c r="W63" s="664"/>
      <c r="X63" s="664"/>
      <c r="Y63" s="664"/>
      <c r="Z63" s="664"/>
      <c r="AA63" s="664"/>
      <c r="AB63" s="664"/>
      <c r="AC63" s="664"/>
      <c r="AD63" s="664"/>
      <c r="AE63" s="664"/>
      <c r="AF63" s="664"/>
      <c r="AG63" s="664"/>
      <c r="AH63" s="664"/>
      <c r="AI63" s="664"/>
      <c r="AJ63" s="664"/>
      <c r="AK63" s="664"/>
      <c r="AL63" s="664"/>
      <c r="AM63" s="664"/>
      <c r="AN63" s="664"/>
      <c r="AO63" s="664"/>
      <c r="AP63" s="664"/>
      <c r="AQ63" s="664"/>
      <c r="AR63" s="664"/>
      <c r="AS63" s="664"/>
      <c r="AT63" s="664"/>
      <c r="AU63" s="664"/>
      <c r="AV63" s="664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</row>
    <row r="64" spans="2:107" s="37" customFormat="1" ht="13.2" customHeight="1">
      <c r="B64" s="659" t="s">
        <v>43</v>
      </c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  <c r="S64" s="659"/>
      <c r="T64" s="659"/>
      <c r="U64" s="659"/>
      <c r="V64" s="659"/>
      <c r="W64" s="659"/>
      <c r="X64" s="659"/>
      <c r="Y64" s="659"/>
      <c r="Z64" s="659"/>
      <c r="AA64" s="659"/>
      <c r="AB64" s="659"/>
      <c r="AC64" s="659"/>
      <c r="AD64" s="659"/>
      <c r="AE64" s="659"/>
      <c r="AF64" s="659"/>
      <c r="AG64" s="659"/>
      <c r="AH64" s="659"/>
      <c r="AI64" s="659"/>
      <c r="AJ64" s="659"/>
      <c r="AK64" s="659"/>
      <c r="AL64" s="659"/>
      <c r="AM64" s="659"/>
      <c r="AN64" s="659"/>
      <c r="AO64" s="659"/>
      <c r="AP64" s="659"/>
      <c r="AQ64" s="659"/>
      <c r="AR64" s="659"/>
      <c r="AS64" s="659"/>
      <c r="AT64" s="659"/>
      <c r="AU64" s="659"/>
      <c r="AV64" s="659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</row>
    <row r="65" spans="2:104" s="37" customFormat="1" ht="13.2" customHeight="1">
      <c r="B65" s="659" t="s">
        <v>44</v>
      </c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59"/>
      <c r="AL65" s="659"/>
      <c r="AM65" s="659"/>
      <c r="AN65" s="659"/>
      <c r="AO65" s="659"/>
      <c r="AP65" s="659"/>
      <c r="AQ65" s="659"/>
      <c r="AR65" s="659"/>
      <c r="AS65" s="659"/>
      <c r="AT65" s="659"/>
      <c r="AU65" s="659"/>
      <c r="AV65" s="659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</row>
    <row r="66" spans="2:104" s="37" customFormat="1" ht="13.2" customHeight="1">
      <c r="B66" s="659" t="s">
        <v>45</v>
      </c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  <c r="Q66" s="659"/>
      <c r="R66" s="659"/>
      <c r="S66" s="659"/>
      <c r="T66" s="659"/>
      <c r="U66" s="659"/>
      <c r="V66" s="659"/>
      <c r="W66" s="659"/>
      <c r="X66" s="659"/>
      <c r="Y66" s="659"/>
      <c r="Z66" s="659"/>
      <c r="AA66" s="659"/>
      <c r="AB66" s="659"/>
      <c r="AC66" s="659"/>
      <c r="AD66" s="659"/>
      <c r="AE66" s="659"/>
      <c r="AF66" s="659"/>
      <c r="AG66" s="659"/>
      <c r="AH66" s="659"/>
      <c r="AI66" s="659"/>
      <c r="AJ66" s="659"/>
      <c r="AK66" s="659"/>
      <c r="AL66" s="659"/>
      <c r="AM66" s="659"/>
      <c r="AN66" s="659"/>
      <c r="AO66" s="659"/>
      <c r="AP66" s="659"/>
      <c r="AQ66" s="659"/>
      <c r="AR66" s="659"/>
      <c r="AS66" s="659"/>
      <c r="AT66" s="659"/>
      <c r="AU66" s="659"/>
      <c r="AV66" s="659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Y66" s="82"/>
      <c r="CZ66" s="82"/>
    </row>
    <row r="67" spans="2:104" s="37" customFormat="1" ht="38.25" customHeight="1">
      <c r="B67" s="663" t="s">
        <v>46</v>
      </c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</row>
    <row r="68" spans="2:104" s="37" customFormat="1" ht="13.2" customHeight="1">
      <c r="B68" s="662" t="s">
        <v>47</v>
      </c>
      <c r="C68" s="662"/>
      <c r="D68" s="662"/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2"/>
      <c r="X68" s="662"/>
      <c r="Y68" s="662"/>
      <c r="Z68" s="662"/>
      <c r="AA68" s="662"/>
      <c r="AB68" s="662"/>
      <c r="AC68" s="662"/>
      <c r="AD68" s="662"/>
      <c r="AE68" s="662"/>
      <c r="AF68" s="662"/>
      <c r="AG68" s="662"/>
      <c r="AH68" s="662"/>
      <c r="AI68" s="662"/>
      <c r="AJ68" s="662"/>
      <c r="AK68" s="662"/>
      <c r="AL68" s="662"/>
      <c r="AM68" s="662"/>
      <c r="AN68" s="662"/>
      <c r="AO68" s="662"/>
      <c r="AP68" s="662"/>
      <c r="AQ68" s="662"/>
      <c r="AR68" s="662"/>
      <c r="AS68" s="662"/>
      <c r="AT68" s="662"/>
      <c r="AU68" s="662"/>
      <c r="AV68" s="66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</row>
    <row r="69" spans="2:104" s="37" customFormat="1" ht="13.2" customHeight="1">
      <c r="B69" s="662" t="s">
        <v>48</v>
      </c>
      <c r="C69" s="662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2"/>
      <c r="W69" s="662"/>
      <c r="X69" s="662"/>
      <c r="Y69" s="662"/>
      <c r="Z69" s="662"/>
      <c r="AA69" s="662"/>
      <c r="AB69" s="662"/>
      <c r="AC69" s="662"/>
      <c r="AD69" s="662"/>
      <c r="AE69" s="662"/>
      <c r="AF69" s="662"/>
      <c r="AG69" s="662"/>
      <c r="AH69" s="662"/>
      <c r="AI69" s="662"/>
      <c r="AJ69" s="662"/>
      <c r="AK69" s="662"/>
      <c r="AL69" s="662"/>
      <c r="AM69" s="662"/>
      <c r="AN69" s="662"/>
      <c r="AO69" s="662"/>
      <c r="AP69" s="662"/>
      <c r="AQ69" s="662"/>
      <c r="AR69" s="662"/>
      <c r="AS69" s="662"/>
      <c r="AT69" s="662"/>
      <c r="AU69" s="662"/>
      <c r="AV69" s="66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</row>
    <row r="70" spans="2:104" s="37" customFormat="1" ht="13.2" customHeight="1">
      <c r="B70" s="662" t="s">
        <v>49</v>
      </c>
      <c r="C70" s="662"/>
      <c r="D70" s="662"/>
      <c r="E70" s="662"/>
      <c r="F70" s="662"/>
      <c r="G70" s="662"/>
      <c r="H70" s="662"/>
      <c r="I70" s="662"/>
      <c r="J70" s="662"/>
      <c r="K70" s="662"/>
      <c r="L70" s="662"/>
      <c r="M70" s="662"/>
      <c r="N70" s="662"/>
      <c r="O70" s="662"/>
      <c r="P70" s="662"/>
      <c r="Q70" s="662"/>
      <c r="R70" s="662"/>
      <c r="S70" s="662"/>
      <c r="T70" s="662"/>
      <c r="U70" s="662"/>
      <c r="V70" s="662"/>
      <c r="W70" s="662"/>
      <c r="X70" s="662"/>
      <c r="Y70" s="662"/>
      <c r="Z70" s="662"/>
      <c r="AA70" s="662"/>
      <c r="AB70" s="662"/>
      <c r="AC70" s="662"/>
      <c r="AD70" s="662"/>
      <c r="AE70" s="662"/>
      <c r="AF70" s="662"/>
      <c r="AG70" s="662"/>
      <c r="AH70" s="662"/>
      <c r="AI70" s="662"/>
      <c r="AJ70" s="662"/>
      <c r="AK70" s="662"/>
      <c r="AL70" s="662"/>
      <c r="AM70" s="662"/>
      <c r="AN70" s="662"/>
      <c r="AO70" s="662"/>
      <c r="AP70" s="662"/>
      <c r="AQ70" s="662"/>
      <c r="AR70" s="662"/>
      <c r="AS70" s="662"/>
      <c r="AT70" s="662"/>
      <c r="AU70" s="662"/>
      <c r="AV70" s="66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</row>
    <row r="71" spans="2:104" s="37" customFormat="1" ht="13.2" customHeight="1">
      <c r="B71" s="662" t="s">
        <v>50</v>
      </c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2"/>
      <c r="N71" s="662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2"/>
      <c r="AK71" s="662"/>
      <c r="AL71" s="662"/>
      <c r="AM71" s="662"/>
      <c r="AN71" s="662"/>
      <c r="AO71" s="662"/>
      <c r="AP71" s="662"/>
      <c r="AQ71" s="662"/>
      <c r="AR71" s="662"/>
      <c r="AS71" s="662"/>
      <c r="AT71" s="662"/>
      <c r="AU71" s="662"/>
      <c r="AV71" s="66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  <row r="72" spans="2:104" s="28" customFormat="1"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</row>
    <row r="73" spans="2:104" s="28" customFormat="1"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</row>
    <row r="120" ht="15.6" customHeight="1"/>
    <row r="121" ht="16.2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5" customHeight="1"/>
    <row r="130" ht="16.2" customHeight="1"/>
    <row r="131" ht="15.6" customHeight="1"/>
    <row r="132" ht="15.6" customHeight="1"/>
    <row r="133" ht="15.6" customHeight="1"/>
    <row r="134" ht="16.2" customHeight="1"/>
  </sheetData>
  <sheetProtection sheet="1" objects="1" scenarios="1"/>
  <mergeCells count="293">
    <mergeCell ref="B65:AV65"/>
    <mergeCell ref="B66:AV66"/>
    <mergeCell ref="G10:J10"/>
    <mergeCell ref="T10:U10"/>
    <mergeCell ref="W10:AA10"/>
    <mergeCell ref="B71:AV71"/>
    <mergeCell ref="B67:AV67"/>
    <mergeCell ref="B68:AV68"/>
    <mergeCell ref="B69:AV69"/>
    <mergeCell ref="B70:AV70"/>
    <mergeCell ref="B63:AV63"/>
    <mergeCell ref="B64:AV64"/>
    <mergeCell ref="L58:AF58"/>
    <mergeCell ref="AJ46:AL46"/>
    <mergeCell ref="AM59:AO59"/>
    <mergeCell ref="AM58:AO58"/>
    <mergeCell ref="AJ58:AL58"/>
    <mergeCell ref="AJ48:AL48"/>
    <mergeCell ref="B61:E61"/>
    <mergeCell ref="B60:E60"/>
    <mergeCell ref="B59:E59"/>
    <mergeCell ref="B58:E58"/>
    <mergeCell ref="AG47:AI47"/>
    <mergeCell ref="AG46:AI46"/>
    <mergeCell ref="AW3:BD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P45:AR45"/>
    <mergeCell ref="AM45:AO45"/>
    <mergeCell ref="AJ45:AL45"/>
    <mergeCell ref="AG45:AI45"/>
    <mergeCell ref="AS45:AU45"/>
    <mergeCell ref="AM37:AO44"/>
    <mergeCell ref="AJ37:AL44"/>
    <mergeCell ref="AJ33:BD33"/>
    <mergeCell ref="AP46:AR46"/>
    <mergeCell ref="AM48:AO48"/>
    <mergeCell ref="AM47:AO47"/>
    <mergeCell ref="AM46:AO46"/>
    <mergeCell ref="AP48:AR48"/>
    <mergeCell ref="AP47:AR47"/>
    <mergeCell ref="AJ47:AL47"/>
    <mergeCell ref="AG61:AI61"/>
    <mergeCell ref="AG60:AI60"/>
    <mergeCell ref="AG59:AI59"/>
    <mergeCell ref="AG58:AI58"/>
    <mergeCell ref="J46:K46"/>
    <mergeCell ref="J57:AF57"/>
    <mergeCell ref="L46:AF46"/>
    <mergeCell ref="L59:AF59"/>
    <mergeCell ref="L48:AF48"/>
    <mergeCell ref="J61:K61"/>
    <mergeCell ref="F45:H45"/>
    <mergeCell ref="D30:F30"/>
    <mergeCell ref="D33:F33"/>
    <mergeCell ref="F44:H44"/>
    <mergeCell ref="B44:E44"/>
    <mergeCell ref="B30:C30"/>
    <mergeCell ref="D34:F34"/>
    <mergeCell ref="B46:E46"/>
    <mergeCell ref="B56:H56"/>
    <mergeCell ref="G34:I34"/>
    <mergeCell ref="B57:E57"/>
    <mergeCell ref="F47:H47"/>
    <mergeCell ref="F46:H46"/>
    <mergeCell ref="F57:H57"/>
    <mergeCell ref="F48:H48"/>
    <mergeCell ref="B48:E48"/>
    <mergeCell ref="B47:E47"/>
    <mergeCell ref="B45:E45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BH46:BI46"/>
    <mergeCell ref="BB46:BD46"/>
    <mergeCell ref="BJ47:BL47"/>
    <mergeCell ref="BE46:BF46"/>
    <mergeCell ref="AS47:AU47"/>
    <mergeCell ref="AY47:BA47"/>
    <mergeCell ref="AY48:BA48"/>
    <mergeCell ref="AM60:AO60"/>
    <mergeCell ref="J59:K59"/>
    <mergeCell ref="AY57:BA57"/>
    <mergeCell ref="AV48:AX48"/>
    <mergeCell ref="AV57:AX57"/>
    <mergeCell ref="AS57:AU57"/>
    <mergeCell ref="AS48:AU48"/>
    <mergeCell ref="AV47:AX47"/>
    <mergeCell ref="AG50:AI57"/>
    <mergeCell ref="AP50:AR57"/>
    <mergeCell ref="J60:K60"/>
    <mergeCell ref="L47:AF47"/>
    <mergeCell ref="J47:K47"/>
    <mergeCell ref="J58:K58"/>
    <mergeCell ref="AG48:AI48"/>
    <mergeCell ref="AM50:AO57"/>
    <mergeCell ref="AJ50:AL57"/>
    <mergeCell ref="BH26:BI26"/>
    <mergeCell ref="BH27:BI27"/>
    <mergeCell ref="BH28:BI28"/>
    <mergeCell ref="BE27:BG27"/>
    <mergeCell ref="BE26:BG26"/>
    <mergeCell ref="AV60:AX60"/>
    <mergeCell ref="AY58:BA58"/>
    <mergeCell ref="AV58:AX58"/>
    <mergeCell ref="AV59:AX59"/>
    <mergeCell ref="AY60:BA60"/>
    <mergeCell ref="BB58:BD58"/>
    <mergeCell ref="BH58:BI58"/>
    <mergeCell ref="BE58:BF58"/>
    <mergeCell ref="BH59:BI59"/>
    <mergeCell ref="BE45:BF45"/>
    <mergeCell ref="BE47:BF47"/>
    <mergeCell ref="BB47:BD47"/>
    <mergeCell ref="BE59:BF59"/>
    <mergeCell ref="BE57:BI57"/>
    <mergeCell ref="BE44:BI44"/>
    <mergeCell ref="BH45:BI45"/>
    <mergeCell ref="BB48:BD48"/>
    <mergeCell ref="BH48:BI48"/>
    <mergeCell ref="BB45:BD45"/>
    <mergeCell ref="BM60:BO60"/>
    <mergeCell ref="BJ59:BL59"/>
    <mergeCell ref="BJ58:BL58"/>
    <mergeCell ref="BJ48:BL48"/>
    <mergeCell ref="BM48:BO48"/>
    <mergeCell ref="BB44:BD44"/>
    <mergeCell ref="AS58:AU58"/>
    <mergeCell ref="AS59:AU59"/>
    <mergeCell ref="BJ45:BL45"/>
    <mergeCell ref="BM47:BO47"/>
    <mergeCell ref="BJ57:BL57"/>
    <mergeCell ref="BJ60:BL60"/>
    <mergeCell ref="BM57:BO57"/>
    <mergeCell ref="BM58:BO58"/>
    <mergeCell ref="BJ46:BL46"/>
    <mergeCell ref="BM44:BO44"/>
    <mergeCell ref="BJ44:BL44"/>
    <mergeCell ref="BM45:BO45"/>
    <mergeCell ref="BM46:BO46"/>
    <mergeCell ref="BB57:BD57"/>
    <mergeCell ref="AV44:AX44"/>
    <mergeCell ref="AY46:BA46"/>
    <mergeCell ref="BE48:BF48"/>
    <mergeCell ref="BH47:BI47"/>
    <mergeCell ref="BE29:BG29"/>
    <mergeCell ref="BH34:BI34"/>
    <mergeCell ref="BH33:BI33"/>
    <mergeCell ref="BE34:BG34"/>
    <mergeCell ref="BE28:BG28"/>
    <mergeCell ref="BH30:BI30"/>
    <mergeCell ref="BJ61:BL61"/>
    <mergeCell ref="AS61:AU61"/>
    <mergeCell ref="BH61:BI61"/>
    <mergeCell ref="BB61:BD61"/>
    <mergeCell ref="AY61:BA61"/>
    <mergeCell ref="BE61:BF61"/>
    <mergeCell ref="AV61:AX61"/>
    <mergeCell ref="BE32:BG32"/>
    <mergeCell ref="BH31:BI31"/>
    <mergeCell ref="BE31:BG31"/>
    <mergeCell ref="AJ34:BD34"/>
    <mergeCell ref="BH32:BI32"/>
    <mergeCell ref="BE33:BG33"/>
    <mergeCell ref="BH29:BI29"/>
    <mergeCell ref="BE30:BG30"/>
    <mergeCell ref="AV45:AX45"/>
    <mergeCell ref="AY45:BA45"/>
    <mergeCell ref="AP37:AR44"/>
    <mergeCell ref="F60:H60"/>
    <mergeCell ref="F61:H61"/>
    <mergeCell ref="B43:H43"/>
    <mergeCell ref="BE22:BI22"/>
    <mergeCell ref="BE23:BG23"/>
    <mergeCell ref="BE24:BG24"/>
    <mergeCell ref="BH25:BI25"/>
    <mergeCell ref="BH23:BI23"/>
    <mergeCell ref="BE25:BG25"/>
    <mergeCell ref="BH24:BI24"/>
    <mergeCell ref="D23:F23"/>
    <mergeCell ref="D24:F24"/>
    <mergeCell ref="AJ32:BD32"/>
    <mergeCell ref="AJ31:BD31"/>
    <mergeCell ref="AJ30:BD30"/>
    <mergeCell ref="AJ29:BD29"/>
    <mergeCell ref="J30:M30"/>
    <mergeCell ref="J29:M29"/>
    <mergeCell ref="D29:F29"/>
    <mergeCell ref="N25:AH25"/>
    <mergeCell ref="B25:C25"/>
    <mergeCell ref="D25:F25"/>
    <mergeCell ref="J48:K48"/>
    <mergeCell ref="J32:M32"/>
    <mergeCell ref="AG37:AI44"/>
    <mergeCell ref="N23:AH23"/>
    <mergeCell ref="N33:AH33"/>
    <mergeCell ref="J33:M33"/>
    <mergeCell ref="AS46:AU46"/>
    <mergeCell ref="AV46:AX46"/>
    <mergeCell ref="AS44:AU44"/>
    <mergeCell ref="J24:M24"/>
    <mergeCell ref="AJ24:BD24"/>
    <mergeCell ref="AJ27:BD27"/>
    <mergeCell ref="AJ28:BD28"/>
    <mergeCell ref="AJ26:BD26"/>
    <mergeCell ref="N27:AH27"/>
    <mergeCell ref="J28:M28"/>
    <mergeCell ref="J34:M34"/>
    <mergeCell ref="J45:K45"/>
    <mergeCell ref="J31:M31"/>
    <mergeCell ref="J26:M26"/>
    <mergeCell ref="N28:AH28"/>
    <mergeCell ref="N34:AH34"/>
    <mergeCell ref="AY44:BA44"/>
    <mergeCell ref="L45:AF45"/>
    <mergeCell ref="G22:I22"/>
    <mergeCell ref="B2:AT2"/>
    <mergeCell ref="B6:AT6"/>
    <mergeCell ref="B22:C22"/>
    <mergeCell ref="D22:F22"/>
    <mergeCell ref="J22:M22"/>
    <mergeCell ref="AV10:AZ10"/>
    <mergeCell ref="A10:F10"/>
    <mergeCell ref="B31:C31"/>
    <mergeCell ref="N31:AH31"/>
    <mergeCell ref="N24:AH24"/>
    <mergeCell ref="N30:AH30"/>
    <mergeCell ref="N29:AH29"/>
    <mergeCell ref="J27:M27"/>
    <mergeCell ref="J25:M25"/>
    <mergeCell ref="G28:I28"/>
    <mergeCell ref="G29:I29"/>
    <mergeCell ref="AB14:AV14"/>
    <mergeCell ref="C14:W14"/>
    <mergeCell ref="N22:BD22"/>
    <mergeCell ref="B26:C26"/>
    <mergeCell ref="B27:C27"/>
    <mergeCell ref="B29:C29"/>
    <mergeCell ref="N26:AH26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4:C24"/>
    <mergeCell ref="AJ23:BD23"/>
    <mergeCell ref="AJ25:BD25"/>
    <mergeCell ref="B34:C34"/>
    <mergeCell ref="D32:F32"/>
    <mergeCell ref="B33:C33"/>
    <mergeCell ref="D31:F31"/>
    <mergeCell ref="D28:F28"/>
    <mergeCell ref="B28:C28"/>
    <mergeCell ref="G30:I30"/>
    <mergeCell ref="G31:I31"/>
    <mergeCell ref="G32:I32"/>
    <mergeCell ref="G33:I33"/>
    <mergeCell ref="G23:I23"/>
    <mergeCell ref="G24:I24"/>
    <mergeCell ref="G25:I25"/>
    <mergeCell ref="G26:I26"/>
    <mergeCell ref="G27:I27"/>
    <mergeCell ref="B23:C23"/>
    <mergeCell ref="J23:M23"/>
    <mergeCell ref="N32:AH32"/>
    <mergeCell ref="B32:C32"/>
    <mergeCell ref="D27:F27"/>
    <mergeCell ref="D26:F26"/>
  </mergeCells>
  <phoneticPr fontId="2" type="noConversion"/>
  <conditionalFormatting sqref="N23:N34">
    <cfRule type="expression" dxfId="75" priority="77" stopIfTrue="1">
      <formula>AND(BE23&gt;BH23,BE23&lt;&gt;"",BH23&lt;&gt;"")</formula>
    </cfRule>
    <cfRule type="expression" dxfId="74" priority="78" stopIfTrue="1">
      <formula>AND(BE23=BH23,BE23&lt;&gt;"",BH23&lt;&gt;"")</formula>
    </cfRule>
    <cfRule type="expression" dxfId="73" priority="79" stopIfTrue="1">
      <formula>AND(BE23&lt;BH23,BE23&lt;&gt;"",BH23&lt;&gt;"")</formula>
    </cfRule>
  </conditionalFormatting>
  <conditionalFormatting sqref="AJ23:AJ34">
    <cfRule type="expression" dxfId="72" priority="80" stopIfTrue="1">
      <formula>AND(BH23&gt;BE23,BE23&lt;&gt;"",BH23&lt;&gt;"")</formula>
    </cfRule>
    <cfRule type="expression" dxfId="71" priority="81" stopIfTrue="1">
      <formula>AND(BH23=BE23,BE23&lt;&gt;"",BH23&lt;&gt;"")</formula>
    </cfRule>
    <cfRule type="expression" dxfId="70" priority="82" stopIfTrue="1">
      <formula>AND(BH23&lt;BE23,BE23&lt;&gt;"",BH23&lt;&gt;"")</formula>
    </cfRule>
  </conditionalFormatting>
  <conditionalFormatting sqref="AG49:AR49 AS49:BO55 AG48:BO48 L49:AF55">
    <cfRule type="expression" dxfId="69" priority="83" stopIfTrue="1">
      <formula>$J$48=""</formula>
    </cfRule>
  </conditionalFormatting>
  <conditionalFormatting sqref="AG45:BO45">
    <cfRule type="expression" dxfId="68" priority="84" stopIfTrue="1">
      <formula>$J$46=""</formula>
    </cfRule>
  </conditionalFormatting>
  <conditionalFormatting sqref="AG46:BO46">
    <cfRule type="expression" dxfId="67" priority="85" stopIfTrue="1">
      <formula>$J$46=""</formula>
    </cfRule>
    <cfRule type="expression" dxfId="66" priority="86" stopIfTrue="1">
      <formula>$J$47=""</formula>
    </cfRule>
  </conditionalFormatting>
  <conditionalFormatting sqref="AG47:BO47">
    <cfRule type="expression" dxfId="65" priority="87" stopIfTrue="1">
      <formula>$J$47=""</formula>
    </cfRule>
    <cfRule type="expression" dxfId="64" priority="88" stopIfTrue="1">
      <formula>$J$48=""</formula>
    </cfRule>
  </conditionalFormatting>
  <conditionalFormatting sqref="AG58:BO58">
    <cfRule type="expression" dxfId="63" priority="89" stopIfTrue="1">
      <formula>$J$59=""</formula>
    </cfRule>
  </conditionalFormatting>
  <conditionalFormatting sqref="AG59:BO59">
    <cfRule type="expression" dxfId="62" priority="90" stopIfTrue="1">
      <formula>$J$59=""</formula>
    </cfRule>
    <cfRule type="expression" dxfId="61" priority="91" stopIfTrue="1">
      <formula>$J$60=""</formula>
    </cfRule>
  </conditionalFormatting>
  <conditionalFormatting sqref="AG60:BO60">
    <cfRule type="expression" dxfId="60" priority="92" stopIfTrue="1">
      <formula>$J$60=""</formula>
    </cfRule>
    <cfRule type="expression" dxfId="59" priority="93" stopIfTrue="1">
      <formula>$J$61=""</formula>
    </cfRule>
  </conditionalFormatting>
  <conditionalFormatting sqref="AG61:BO61">
    <cfRule type="expression" dxfId="58" priority="94" stopIfTrue="1">
      <formula>$J$61=""</formula>
    </cfRule>
  </conditionalFormatting>
  <conditionalFormatting sqref="L45">
    <cfRule type="expression" dxfId="57" priority="95" stopIfTrue="1">
      <formula>$AS$45=""</formula>
    </cfRule>
    <cfRule type="expression" dxfId="56" priority="96" stopIfTrue="1">
      <formula>$J$46=""</formula>
    </cfRule>
  </conditionalFormatting>
  <conditionalFormatting sqref="L46">
    <cfRule type="expression" dxfId="55" priority="97" stopIfTrue="1">
      <formula>$AS$46=""</formula>
    </cfRule>
    <cfRule type="expression" dxfId="54" priority="98" stopIfTrue="1">
      <formula>$J$46=""</formula>
    </cfRule>
    <cfRule type="expression" dxfId="53" priority="99" stopIfTrue="1">
      <formula>$J$47=""</formula>
    </cfRule>
  </conditionalFormatting>
  <conditionalFormatting sqref="L47">
    <cfRule type="expression" dxfId="52" priority="100" stopIfTrue="1">
      <formula>$AS$47=""</formula>
    </cfRule>
    <cfRule type="expression" dxfId="51" priority="101" stopIfTrue="1">
      <formula>$J$47=""</formula>
    </cfRule>
    <cfRule type="expression" dxfId="50" priority="102" stopIfTrue="1">
      <formula>$J$48=""</formula>
    </cfRule>
  </conditionalFormatting>
  <conditionalFormatting sqref="L48">
    <cfRule type="expression" dxfId="49" priority="103" stopIfTrue="1">
      <formula>$AS$48=""</formula>
    </cfRule>
    <cfRule type="expression" dxfId="48" priority="104" stopIfTrue="1">
      <formula>$J$48=""</formula>
    </cfRule>
  </conditionalFormatting>
  <conditionalFormatting sqref="L58">
    <cfRule type="expression" dxfId="47" priority="105" stopIfTrue="1">
      <formula>$AS$58=""</formula>
    </cfRule>
    <cfRule type="expression" dxfId="46" priority="106" stopIfTrue="1">
      <formula>$J$59=""</formula>
    </cfRule>
  </conditionalFormatting>
  <conditionalFormatting sqref="L59">
    <cfRule type="expression" dxfId="45" priority="107" stopIfTrue="1">
      <formula>$AS$59=""</formula>
    </cfRule>
    <cfRule type="expression" dxfId="44" priority="108" stopIfTrue="1">
      <formula>$J$59=""</formula>
    </cfRule>
    <cfRule type="expression" dxfId="43" priority="109" stopIfTrue="1">
      <formula>$J$60=""</formula>
    </cfRule>
  </conditionalFormatting>
  <conditionalFormatting sqref="L60">
    <cfRule type="expression" dxfId="42" priority="110" stopIfTrue="1">
      <formula>$AS$60=""</formula>
    </cfRule>
    <cfRule type="expression" dxfId="41" priority="111" stopIfTrue="1">
      <formula>$J$60=""</formula>
    </cfRule>
    <cfRule type="expression" dxfId="40" priority="112" stopIfTrue="1">
      <formula>$J$61=""</formula>
    </cfRule>
  </conditionalFormatting>
  <conditionalFormatting sqref="L61">
    <cfRule type="expression" dxfId="39" priority="113" stopIfTrue="1">
      <formula>$AS$61=""</formula>
    </cfRule>
    <cfRule type="expression" dxfId="38" priority="114" stopIfTrue="1">
      <formula>$J$61=""</formula>
    </cfRule>
  </conditionalFormatting>
  <dataValidations disablePrompts="1" count="1">
    <dataValidation type="whole" operator="greaterThanOrEqual" allowBlank="1" showErrorMessage="1" errorTitle="Fehler" error="Nur Zahlen eingeben!" sqref="AV10:AZ10 W10:AA10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5" orientation="portrait" horizontalDpi="300" verticalDpi="300" r:id="rId1"/>
  <headerFooter alignWithMargins="0">
    <oddFooter xml:space="preserve">&amp;R&amp;P von &amp;N </oddFooter>
  </headerFooter>
  <colBreaks count="1" manualBreakCount="1">
    <brk id="68" max="1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EB126"/>
  <sheetViews>
    <sheetView showGridLines="0" topLeftCell="A7" zoomScaleNormal="100" zoomScaleSheetLayoutView="100" workbookViewId="0">
      <selection activeCell="BE23" sqref="BE23:BG23"/>
    </sheetView>
  </sheetViews>
  <sheetFormatPr baseColWidth="10" defaultColWidth="2.109375" defaultRowHeight="12.75" customHeight="1"/>
  <cols>
    <col min="1" max="67" width="2.109375" style="1" customWidth="1"/>
    <col min="68" max="72" width="2.109375" style="2" customWidth="1"/>
    <col min="73" max="73" width="2.109375" style="3" customWidth="1"/>
    <col min="74" max="76" width="2.109375" style="4" customWidth="1"/>
    <col min="77" max="77" width="2.109375" style="3" customWidth="1"/>
    <col min="78" max="82" width="2.109375" style="4" customWidth="1"/>
    <col min="83" max="87" width="2.109375" style="2" customWidth="1"/>
    <col min="88" max="91" width="2.109375" style="5" customWidth="1"/>
    <col min="92" max="16384" width="2.109375" style="1"/>
  </cols>
  <sheetData>
    <row r="1" spans="1:114" ht="7.5" customHeight="1"/>
    <row r="2" spans="1:114" ht="34.200000000000003">
      <c r="B2" s="529" t="str">
        <f>'Ergebniseingabe ER'!C2</f>
        <v>Vereinsname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14" s="7" customFormat="1" ht="27.6">
      <c r="B3" s="516" t="str">
        <f>'Ergebniseingabe ER'!C3</f>
        <v>Turniername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W3" s="495" t="s">
        <v>0</v>
      </c>
      <c r="AX3" s="495"/>
      <c r="AY3" s="495"/>
      <c r="AZ3" s="495"/>
      <c r="BA3" s="495"/>
      <c r="BB3" s="495"/>
      <c r="BC3" s="495"/>
      <c r="BD3" s="49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1:114" s="11" customFormat="1" ht="15">
      <c r="B4" s="515" t="str">
        <f>'Ergebniseingabe ER'!C4</f>
        <v>Kindgerechtes Fußballturnier für 8 Mannschaften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1:114" s="11" customFormat="1" ht="6.45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1:114" s="17" customFormat="1" ht="13.8">
      <c r="B6" s="530" t="str">
        <f>'Ergebniseingabe ER'!C6</f>
        <v>Datum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1:114" s="11" customFormat="1" ht="6.45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1:114" s="21" customFormat="1" ht="13.8">
      <c r="B8" s="514" t="str">
        <f>'Ergebniseingabe ER'!C8</f>
        <v>Ort</v>
      </c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1:114" s="11" customFormat="1" ht="6.45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8">
      <c r="A10" s="487" t="s">
        <v>3</v>
      </c>
      <c r="B10" s="487"/>
      <c r="C10" s="487"/>
      <c r="D10" s="487"/>
      <c r="E10" s="487"/>
      <c r="F10" s="487"/>
      <c r="G10" s="660">
        <f>'Ergebniseingabe VR'!H14</f>
        <v>0.47916666666666669</v>
      </c>
      <c r="H10" s="660"/>
      <c r="I10" s="660"/>
      <c r="J10" s="660"/>
      <c r="K10" s="17" t="s">
        <v>4</v>
      </c>
      <c r="S10" s="145" t="s">
        <v>5</v>
      </c>
      <c r="T10" s="661">
        <f>'Ergebniseingabe VR'!U14</f>
        <v>1</v>
      </c>
      <c r="U10" s="661"/>
      <c r="V10" s="152" t="s">
        <v>6</v>
      </c>
      <c r="W10" s="655">
        <f>'Ergebniseingabe VR'!X14</f>
        <v>9</v>
      </c>
      <c r="X10" s="655"/>
      <c r="Y10" s="655"/>
      <c r="Z10" s="655"/>
      <c r="AA10" s="655"/>
      <c r="AB10" s="332" t="str">
        <f>IF(T10=2,"Halbzeit:","")</f>
        <v/>
      </c>
      <c r="AC10" s="332"/>
      <c r="AD10" s="332"/>
      <c r="AE10" s="332"/>
      <c r="AF10" s="332"/>
      <c r="AG10" s="332"/>
      <c r="AH10" s="655" t="str">
        <f>IF('Ergebniseingabe ER'!AI11="","",'Ergebniseingabe ER'!AI11)</f>
        <v/>
      </c>
      <c r="AI10" s="655"/>
      <c r="AJ10" s="655"/>
      <c r="AK10" s="655"/>
      <c r="AL10" s="655"/>
      <c r="AM10" s="487" t="s">
        <v>7</v>
      </c>
      <c r="AN10" s="487"/>
      <c r="AO10" s="487"/>
      <c r="AP10" s="487"/>
      <c r="AQ10" s="487"/>
      <c r="AR10" s="487"/>
      <c r="AS10" s="487"/>
      <c r="AT10" s="487"/>
      <c r="AU10" s="487"/>
      <c r="AV10" s="533">
        <f>'Ergebniseingabe VR'!AW14</f>
        <v>1</v>
      </c>
      <c r="AW10" s="533"/>
      <c r="AX10" s="533"/>
      <c r="AY10" s="533"/>
      <c r="AZ10" s="533"/>
      <c r="BA10" s="91"/>
      <c r="BB10" s="91"/>
      <c r="BC10" s="91"/>
      <c r="BD10" s="25"/>
      <c r="BE10" s="25"/>
      <c r="BF10" s="25"/>
      <c r="BG10" s="38"/>
      <c r="BH10" s="38"/>
      <c r="BI10" s="39"/>
      <c r="BJ10" s="39"/>
      <c r="BK10" s="40"/>
      <c r="BL10" s="40"/>
      <c r="BM10" s="40"/>
      <c r="BN10" s="41"/>
      <c r="BO10" s="41"/>
      <c r="BP10" s="41"/>
      <c r="BQ10" s="38"/>
      <c r="BR10" s="38"/>
      <c r="BS10" s="38"/>
      <c r="BT10" s="38"/>
      <c r="BU10" s="38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</row>
    <row r="11" spans="1:114" ht="9.6" customHeight="1"/>
    <row r="12" spans="1:114" s="11" customFormat="1" ht="15.6">
      <c r="B12" s="43" t="s">
        <v>9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1:114" s="11" customFormat="1" ht="10.199999999999999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1:114" s="11" customFormat="1" ht="16.2" thickBot="1">
      <c r="C14" s="711" t="str">
        <f>'Ergebniseingabe ER'!D18</f>
        <v>Silberrunde</v>
      </c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3"/>
      <c r="AB14" s="714" t="str">
        <f>'Ergebniseingabe ER'!AC18</f>
        <v>Goldrunde</v>
      </c>
      <c r="AC14" s="715"/>
      <c r="AD14" s="715"/>
      <c r="AE14" s="715"/>
      <c r="AF14" s="715"/>
      <c r="AG14" s="715"/>
      <c r="AH14" s="715"/>
      <c r="AI14" s="715"/>
      <c r="AJ14" s="715"/>
      <c r="AK14" s="715"/>
      <c r="AL14" s="715"/>
      <c r="AM14" s="715"/>
      <c r="AN14" s="715"/>
      <c r="AO14" s="715"/>
      <c r="AP14" s="715"/>
      <c r="AQ14" s="715"/>
      <c r="AR14" s="715"/>
      <c r="AS14" s="715"/>
      <c r="AT14" s="715"/>
      <c r="AU14" s="715"/>
      <c r="AV14" s="716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1:114" s="11" customFormat="1" ht="15.6">
      <c r="B15" s="44">
        <v>1</v>
      </c>
      <c r="C15" s="520" t="str">
        <f>'Ergebniseingabe ER'!D19</f>
        <v>A3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2"/>
      <c r="AA15" s="44">
        <v>1</v>
      </c>
      <c r="AB15" s="520" t="str">
        <f>'Ergebniseingabe ER'!AC19</f>
        <v>A1</v>
      </c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2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1:114" s="11" customFormat="1" ht="15.6">
      <c r="B16" s="44">
        <v>2</v>
      </c>
      <c r="C16" s="517" t="str">
        <f>'Ergebniseingabe ER'!D20</f>
        <v>A4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9"/>
      <c r="AA16" s="44">
        <v>2</v>
      </c>
      <c r="AB16" s="517" t="str">
        <f>'Ergebniseingabe ER'!AC20</f>
        <v>A2</v>
      </c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9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132" s="11" customFormat="1" ht="15.6">
      <c r="B17" s="44">
        <v>3</v>
      </c>
      <c r="C17" s="517" t="str">
        <f>'Ergebniseingabe ER'!D21</f>
        <v>B4</v>
      </c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9"/>
      <c r="AA17" s="44">
        <v>3</v>
      </c>
      <c r="AB17" s="517" t="str">
        <f>'Ergebniseingabe ER'!AC21</f>
        <v>B2</v>
      </c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9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132" s="11" customFormat="1" ht="16.2" thickBot="1">
      <c r="B18" s="44">
        <v>4</v>
      </c>
      <c r="C18" s="523" t="str">
        <f>'Ergebniseingabe ER'!D22</f>
        <v>B3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5"/>
      <c r="AA18" s="44">
        <v>4</v>
      </c>
      <c r="AB18" s="523" t="str">
        <f>'Ergebniseingabe ER'!AC22</f>
        <v>B1</v>
      </c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5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2:132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132" s="11" customFormat="1" ht="15.6">
      <c r="B20" s="43" t="s">
        <v>51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2:132" s="11" customFormat="1" ht="10.199999999999999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32" s="11" customFormat="1" ht="16.95" customHeight="1" thickBot="1">
      <c r="B22" s="531" t="s">
        <v>16</v>
      </c>
      <c r="C22" s="532"/>
      <c r="D22" s="526" t="s">
        <v>17</v>
      </c>
      <c r="E22" s="527"/>
      <c r="F22" s="528"/>
      <c r="G22" s="526" t="str">
        <f>'Ergebniseingabe ER'!H26</f>
        <v>Feld</v>
      </c>
      <c r="H22" s="527"/>
      <c r="I22" s="528"/>
      <c r="J22" s="526" t="s">
        <v>19</v>
      </c>
      <c r="K22" s="527"/>
      <c r="L22" s="527"/>
      <c r="M22" s="528"/>
      <c r="N22" s="526" t="s">
        <v>20</v>
      </c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8"/>
      <c r="BE22" s="526" t="s">
        <v>21</v>
      </c>
      <c r="BF22" s="527"/>
      <c r="BG22" s="527"/>
      <c r="BH22" s="527"/>
      <c r="BI22" s="527"/>
      <c r="BJ22" s="45"/>
      <c r="BK22" s="46"/>
      <c r="CA22" s="47"/>
      <c r="CB22" s="47"/>
      <c r="CC22" s="47"/>
      <c r="CD22" s="47"/>
      <c r="CE22" s="47"/>
      <c r="CF22" s="47"/>
      <c r="CG22" s="48"/>
      <c r="CH22" s="48"/>
      <c r="CI22" s="49"/>
      <c r="CJ22" s="48"/>
      <c r="CK22" s="48"/>
      <c r="CL22" s="48"/>
      <c r="CM22" s="49"/>
      <c r="CN22" s="48"/>
      <c r="CO22" s="48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12"/>
      <c r="DA22" s="12"/>
      <c r="DB22" s="12"/>
      <c r="DC22" s="12"/>
      <c r="DD22" s="12"/>
      <c r="DE22" s="12"/>
      <c r="DF22" s="12"/>
    </row>
    <row r="23" spans="2:132" s="11" customFormat="1" ht="20.25" customHeight="1">
      <c r="B23" s="508">
        <v>1</v>
      </c>
      <c r="C23" s="507"/>
      <c r="D23" s="507" t="str">
        <f>'Ergebniseingabe ER'!E27</f>
        <v>S</v>
      </c>
      <c r="E23" s="507"/>
      <c r="F23" s="507"/>
      <c r="G23" s="507">
        <f>'Ergebniseingabe ER'!H27</f>
        <v>1</v>
      </c>
      <c r="H23" s="507"/>
      <c r="I23" s="507"/>
      <c r="J23" s="509" t="str">
        <f>'Ergebniseingabe ER'!K27</f>
        <v>VR</v>
      </c>
      <c r="K23" s="510"/>
      <c r="L23" s="510"/>
      <c r="M23" s="511"/>
      <c r="N23" s="553" t="str">
        <f>'Ergebniseingabe ER'!O27</f>
        <v>A3</v>
      </c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159" t="s">
        <v>23</v>
      </c>
      <c r="AJ23" s="501" t="str">
        <f>'Ergebniseingabe ER'!AK27</f>
        <v>A4</v>
      </c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2"/>
      <c r="BE23" s="569" t="str">
        <f>IF('Ergebniseingabe ER'!BF27="","",'Ergebniseingabe ER'!BF27)</f>
        <v/>
      </c>
      <c r="BF23" s="570"/>
      <c r="BG23" s="570"/>
      <c r="BH23" s="575" t="str">
        <f>IF('Ergebniseingabe ER'!BI27="","",'Ergebniseingabe ER'!BI27)</f>
        <v/>
      </c>
      <c r="BI23" s="576"/>
      <c r="BJ23" s="51"/>
      <c r="BK23" s="15"/>
      <c r="CA23" s="47"/>
      <c r="CB23" s="47"/>
      <c r="CC23" s="47"/>
      <c r="CD23" s="47"/>
      <c r="CE23" s="47"/>
      <c r="CF23" s="47"/>
      <c r="CG23" s="48"/>
      <c r="CH23" s="48"/>
      <c r="CI23" s="49"/>
      <c r="CJ23" s="49"/>
      <c r="CK23" s="49"/>
      <c r="CL23" s="49"/>
      <c r="CM23" s="49"/>
      <c r="CN23" s="48"/>
      <c r="CO23" s="48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12"/>
      <c r="DA23" s="12"/>
      <c r="DB23" s="12"/>
      <c r="DC23" s="12"/>
      <c r="DD23" s="12"/>
      <c r="DE23" s="12"/>
      <c r="DF23" s="12"/>
    </row>
    <row r="24" spans="2:132" s="11" customFormat="1" ht="20.25" customHeight="1" thickBot="1">
      <c r="B24" s="499">
        <v>2</v>
      </c>
      <c r="C24" s="500"/>
      <c r="D24" s="500" t="str">
        <f>'Ergebniseingabe ER'!E28</f>
        <v>G</v>
      </c>
      <c r="E24" s="500"/>
      <c r="F24" s="500"/>
      <c r="G24" s="500">
        <f>'Ergebniseingabe ER'!H28</f>
        <v>1</v>
      </c>
      <c r="H24" s="500"/>
      <c r="I24" s="500"/>
      <c r="J24" s="559" t="str">
        <f>'Ergebniseingabe ER'!K28</f>
        <v>VR</v>
      </c>
      <c r="K24" s="560"/>
      <c r="L24" s="560"/>
      <c r="M24" s="561"/>
      <c r="N24" s="512" t="str">
        <f>'Ergebniseingabe ER'!O28</f>
        <v>A1</v>
      </c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157" t="s">
        <v>23</v>
      </c>
      <c r="AJ24" s="513" t="str">
        <f>'Ergebniseingabe ER'!AK28</f>
        <v>A2</v>
      </c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62"/>
      <c r="BE24" s="571" t="str">
        <f>IF('Ergebniseingabe ER'!BF28="","",'Ergebniseingabe ER'!BF28)</f>
        <v/>
      </c>
      <c r="BF24" s="572"/>
      <c r="BG24" s="572"/>
      <c r="BH24" s="579" t="str">
        <f>IF('Ergebniseingabe ER'!BI28="","",'Ergebniseingabe ER'!BI28)</f>
        <v/>
      </c>
      <c r="BI24" s="580"/>
      <c r="BJ24" s="51"/>
      <c r="BK24" s="15"/>
      <c r="CG24" s="52"/>
      <c r="CH24" s="52"/>
      <c r="CI24" s="53"/>
      <c r="CJ24" s="53"/>
      <c r="CK24" s="53"/>
      <c r="CL24" s="53"/>
      <c r="CM24" s="53"/>
      <c r="CN24" s="52"/>
      <c r="CO24" s="52"/>
      <c r="CS24" s="47"/>
      <c r="CT24" s="47"/>
      <c r="CU24" s="47"/>
      <c r="CV24" s="47"/>
      <c r="CW24" s="47"/>
      <c r="CX24" s="47"/>
      <c r="CY24" s="47"/>
      <c r="CZ24" s="12"/>
      <c r="DA24" s="12"/>
      <c r="DB24" s="12"/>
      <c r="DC24" s="12"/>
      <c r="DD24" s="12"/>
      <c r="DE24" s="12"/>
      <c r="DF24" s="12"/>
    </row>
    <row r="25" spans="2:132" s="11" customFormat="1" ht="20.25" customHeight="1">
      <c r="B25" s="505">
        <v>3</v>
      </c>
      <c r="C25" s="506"/>
      <c r="D25" s="506" t="str">
        <f>'Ergebniseingabe ER'!E29</f>
        <v>S</v>
      </c>
      <c r="E25" s="506"/>
      <c r="F25" s="506"/>
      <c r="G25" s="506">
        <f>'Ergebniseingabe ER'!H29</f>
        <v>1</v>
      </c>
      <c r="H25" s="506"/>
      <c r="I25" s="506"/>
      <c r="J25" s="535" t="str">
        <f>'Ergebniseingabe ER'!K29</f>
        <v>VR</v>
      </c>
      <c r="K25" s="536"/>
      <c r="L25" s="536"/>
      <c r="M25" s="537"/>
      <c r="N25" s="534" t="str">
        <f>'Ergebniseingabe ER'!O29</f>
        <v>B3</v>
      </c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158" t="s">
        <v>23</v>
      </c>
      <c r="AJ25" s="503" t="str">
        <f>'Ergebniseingabe ER'!AK29</f>
        <v>B4</v>
      </c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4"/>
      <c r="BE25" s="577" t="str">
        <f>IF('Ergebniseingabe ER'!BF29="","",'Ergebniseingabe ER'!BF29)</f>
        <v/>
      </c>
      <c r="BF25" s="578"/>
      <c r="BG25" s="578"/>
      <c r="BH25" s="573" t="str">
        <f>IF('Ergebniseingabe ER'!BI29="","",'Ergebniseingabe ER'!BI29)</f>
        <v/>
      </c>
      <c r="BI25" s="574"/>
      <c r="BJ25" s="51"/>
      <c r="BK25" s="15"/>
      <c r="CA25" s="47"/>
      <c r="CB25" s="47"/>
      <c r="CC25" s="47"/>
      <c r="CD25" s="47"/>
      <c r="CE25" s="47"/>
      <c r="CF25" s="47"/>
      <c r="CG25" s="48"/>
      <c r="CH25" s="48"/>
      <c r="CI25" s="49"/>
      <c r="CJ25" s="49"/>
      <c r="CK25" s="49"/>
      <c r="CL25" s="49"/>
      <c r="CM25" s="49"/>
      <c r="CN25" s="48"/>
      <c r="CO25" s="48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12"/>
      <c r="DA25" s="12"/>
      <c r="DB25" s="12"/>
      <c r="DC25" s="12"/>
      <c r="DD25" s="12"/>
      <c r="DE25" s="12"/>
      <c r="DF25" s="12"/>
    </row>
    <row r="26" spans="2:132" s="11" customFormat="1" ht="20.25" customHeight="1" thickBot="1">
      <c r="B26" s="499">
        <v>4</v>
      </c>
      <c r="C26" s="500"/>
      <c r="D26" s="500" t="str">
        <f>'Ergebniseingabe ER'!E30</f>
        <v>G</v>
      </c>
      <c r="E26" s="500"/>
      <c r="F26" s="500"/>
      <c r="G26" s="500">
        <f>'Ergebniseingabe ER'!H30</f>
        <v>1</v>
      </c>
      <c r="H26" s="500"/>
      <c r="I26" s="500"/>
      <c r="J26" s="559" t="str">
        <f>'Ergebniseingabe ER'!K30</f>
        <v>VR</v>
      </c>
      <c r="K26" s="560"/>
      <c r="L26" s="560"/>
      <c r="M26" s="561"/>
      <c r="N26" s="512" t="str">
        <f>'Ergebniseingabe ER'!O30</f>
        <v>B1</v>
      </c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157" t="s">
        <v>23</v>
      </c>
      <c r="AJ26" s="513" t="str">
        <f>'Ergebniseingabe ER'!AK30</f>
        <v>B2</v>
      </c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62"/>
      <c r="BE26" s="571" t="str">
        <f>IF('Ergebniseingabe ER'!BF30="","",'Ergebniseingabe ER'!BF30)</f>
        <v/>
      </c>
      <c r="BF26" s="572"/>
      <c r="BG26" s="572"/>
      <c r="BH26" s="579" t="str">
        <f>IF('Ergebniseingabe ER'!BI30="","",'Ergebniseingabe ER'!BI30)</f>
        <v/>
      </c>
      <c r="BI26" s="580"/>
      <c r="BJ26" s="51"/>
      <c r="BK26" s="15"/>
      <c r="CA26" s="47"/>
      <c r="CB26" s="47"/>
      <c r="CC26" s="47"/>
      <c r="CD26" s="47"/>
      <c r="CE26" s="47"/>
      <c r="CF26" s="47"/>
      <c r="CG26" s="48"/>
      <c r="CH26" s="48"/>
      <c r="CI26" s="49"/>
      <c r="CJ26" s="49"/>
      <c r="CK26" s="49"/>
      <c r="CL26" s="49"/>
      <c r="CM26" s="49"/>
      <c r="CN26" s="48"/>
      <c r="CO26" s="48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12"/>
      <c r="DA26" s="12"/>
      <c r="DB26" s="12"/>
      <c r="DC26" s="12"/>
      <c r="DD26" s="12"/>
      <c r="DE26" s="12"/>
      <c r="DF26" s="12"/>
    </row>
    <row r="27" spans="2:132" s="11" customFormat="1" ht="20.25" customHeight="1">
      <c r="B27" s="505">
        <v>5</v>
      </c>
      <c r="C27" s="506"/>
      <c r="D27" s="506" t="str">
        <f>'Ergebniseingabe ER'!E31</f>
        <v>S</v>
      </c>
      <c r="E27" s="506"/>
      <c r="F27" s="506"/>
      <c r="G27" s="506">
        <f>'Ergebniseingabe ER'!H31</f>
        <v>1</v>
      </c>
      <c r="H27" s="506"/>
      <c r="I27" s="506"/>
      <c r="J27" s="535">
        <f>'Ergebniseingabe ER'!K31</f>
        <v>0.47916666666666669</v>
      </c>
      <c r="K27" s="536"/>
      <c r="L27" s="536"/>
      <c r="M27" s="537"/>
      <c r="N27" s="534" t="str">
        <f>'Ergebniseingabe ER'!O31</f>
        <v>A3</v>
      </c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158" t="s">
        <v>23</v>
      </c>
      <c r="AJ27" s="503" t="str">
        <f>'Ergebniseingabe ER'!AK31</f>
        <v>B4</v>
      </c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4"/>
      <c r="BE27" s="577" t="str">
        <f>IF('Ergebniseingabe ER'!BF31="","",'Ergebniseingabe ER'!BF31)</f>
        <v/>
      </c>
      <c r="BF27" s="578"/>
      <c r="BG27" s="578"/>
      <c r="BH27" s="573" t="str">
        <f>IF('Ergebniseingabe ER'!BI31="","",'Ergebniseingabe ER'!BI31)</f>
        <v/>
      </c>
      <c r="BI27" s="574"/>
      <c r="BJ27" s="51"/>
      <c r="BK27" s="15"/>
      <c r="CA27" s="47"/>
      <c r="CB27" s="47"/>
      <c r="CC27" s="47"/>
      <c r="CD27" s="47"/>
      <c r="CE27" s="47"/>
      <c r="CF27" s="47"/>
      <c r="CG27" s="48"/>
      <c r="CH27" s="48"/>
      <c r="CI27" s="49"/>
      <c r="CJ27" s="49"/>
      <c r="CK27" s="49"/>
      <c r="CL27" s="49"/>
      <c r="CM27" s="49"/>
      <c r="CN27" s="48"/>
      <c r="CO27" s="48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12"/>
      <c r="DA27" s="12"/>
      <c r="DB27" s="12"/>
      <c r="DC27" s="12"/>
      <c r="DD27" s="12"/>
      <c r="DE27" s="12"/>
      <c r="DF27" s="12"/>
    </row>
    <row r="28" spans="2:132" s="11" customFormat="1" ht="20.25" customHeight="1" thickBot="1">
      <c r="B28" s="499">
        <v>6</v>
      </c>
      <c r="C28" s="500"/>
      <c r="D28" s="500" t="str">
        <f>'Ergebniseingabe ER'!E32</f>
        <v>G</v>
      </c>
      <c r="E28" s="500"/>
      <c r="F28" s="500"/>
      <c r="G28" s="500">
        <f>'Ergebniseingabe ER'!H32</f>
        <v>1</v>
      </c>
      <c r="H28" s="500"/>
      <c r="I28" s="500"/>
      <c r="J28" s="559">
        <f>'Ergebniseingabe ER'!K32</f>
        <v>0.4861111111111111</v>
      </c>
      <c r="K28" s="560"/>
      <c r="L28" s="560"/>
      <c r="M28" s="561"/>
      <c r="N28" s="512" t="str">
        <f>'Ergebniseingabe ER'!O32</f>
        <v>A1</v>
      </c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157" t="s">
        <v>23</v>
      </c>
      <c r="AJ28" s="513" t="str">
        <f>'Ergebniseingabe ER'!AK32</f>
        <v>B2</v>
      </c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62"/>
      <c r="BE28" s="571" t="str">
        <f>IF('Ergebniseingabe ER'!BF32="","",'Ergebniseingabe ER'!BF32)</f>
        <v/>
      </c>
      <c r="BF28" s="572"/>
      <c r="BG28" s="572"/>
      <c r="BH28" s="579" t="str">
        <f>IF('Ergebniseingabe ER'!BI32="","",'Ergebniseingabe ER'!BI32)</f>
        <v/>
      </c>
      <c r="BI28" s="580"/>
      <c r="BJ28" s="51"/>
      <c r="BK28" s="15"/>
      <c r="CG28" s="52"/>
      <c r="CH28" s="52"/>
      <c r="CI28" s="53"/>
      <c r="CJ28" s="53"/>
      <c r="CK28" s="53"/>
      <c r="CL28" s="53"/>
      <c r="CM28" s="53"/>
      <c r="CN28" s="52"/>
      <c r="CO28" s="52"/>
      <c r="CS28" s="54"/>
      <c r="CT28" s="54"/>
      <c r="CU28" s="97"/>
      <c r="CV28" s="54"/>
      <c r="CW28" s="5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P28" s="54"/>
      <c r="DQ28" s="54"/>
      <c r="DS28" s="54"/>
      <c r="DT28" s="54"/>
      <c r="DV28" s="54"/>
      <c r="DY28" s="54"/>
      <c r="EA28" s="55"/>
      <c r="EB28" s="55"/>
    </row>
    <row r="29" spans="2:132" s="11" customFormat="1" ht="20.25" customHeight="1">
      <c r="B29" s="505">
        <v>7</v>
      </c>
      <c r="C29" s="506"/>
      <c r="D29" s="506" t="str">
        <f>'Ergebniseingabe ER'!E33</f>
        <v>S</v>
      </c>
      <c r="E29" s="506"/>
      <c r="F29" s="506"/>
      <c r="G29" s="506">
        <f>'Ergebniseingabe ER'!H33</f>
        <v>1</v>
      </c>
      <c r="H29" s="506"/>
      <c r="I29" s="506"/>
      <c r="J29" s="535">
        <f>'Ergebniseingabe ER'!K33</f>
        <v>0.49305555555555552</v>
      </c>
      <c r="K29" s="536"/>
      <c r="L29" s="536"/>
      <c r="M29" s="537"/>
      <c r="N29" s="534" t="str">
        <f>'Ergebniseingabe ER'!O33</f>
        <v>A4</v>
      </c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158" t="s">
        <v>23</v>
      </c>
      <c r="AJ29" s="503" t="str">
        <f>'Ergebniseingabe ER'!AK33</f>
        <v>B3</v>
      </c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4"/>
      <c r="BE29" s="577" t="str">
        <f>IF('Ergebniseingabe ER'!BF33="","",'Ergebniseingabe ER'!BF33)</f>
        <v/>
      </c>
      <c r="BF29" s="578"/>
      <c r="BG29" s="578"/>
      <c r="BH29" s="573" t="str">
        <f>IF('Ergebniseingabe ER'!BI33="","",'Ergebniseingabe ER'!BI33)</f>
        <v/>
      </c>
      <c r="BI29" s="574"/>
      <c r="BJ29" s="51"/>
      <c r="BK29" s="15"/>
      <c r="CA29" s="47"/>
      <c r="CB29" s="47"/>
      <c r="CC29" s="47"/>
      <c r="CD29" s="47"/>
      <c r="CE29" s="47"/>
      <c r="CF29" s="47"/>
      <c r="CG29" s="48"/>
      <c r="CH29" s="48"/>
      <c r="CI29" s="49"/>
      <c r="CJ29" s="49"/>
      <c r="CK29" s="49"/>
      <c r="CL29" s="49"/>
      <c r="CM29" s="49"/>
      <c r="CN29" s="48"/>
      <c r="CO29" s="48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12"/>
      <c r="DA29" s="12"/>
      <c r="DB29" s="12"/>
      <c r="DC29" s="12"/>
      <c r="DD29" s="12"/>
      <c r="DE29" s="12"/>
      <c r="DF29" s="12"/>
    </row>
    <row r="30" spans="2:132" s="11" customFormat="1" ht="20.25" customHeight="1" thickBot="1">
      <c r="B30" s="499">
        <v>8</v>
      </c>
      <c r="C30" s="500"/>
      <c r="D30" s="500" t="str">
        <f>'Ergebniseingabe ER'!E34</f>
        <v>G</v>
      </c>
      <c r="E30" s="500"/>
      <c r="F30" s="500"/>
      <c r="G30" s="500">
        <f>'Ergebniseingabe ER'!H34</f>
        <v>1</v>
      </c>
      <c r="H30" s="500"/>
      <c r="I30" s="500"/>
      <c r="J30" s="559">
        <f>'Ergebniseingabe ER'!K34</f>
        <v>0.49999999999999994</v>
      </c>
      <c r="K30" s="560"/>
      <c r="L30" s="560"/>
      <c r="M30" s="561"/>
      <c r="N30" s="512" t="str">
        <f>'Ergebniseingabe ER'!O34</f>
        <v>A2</v>
      </c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157" t="s">
        <v>23</v>
      </c>
      <c r="AJ30" s="513" t="str">
        <f>'Ergebniseingabe ER'!AK34</f>
        <v>B1</v>
      </c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62"/>
      <c r="BE30" s="571" t="str">
        <f>IF('Ergebniseingabe ER'!BF34="","",'Ergebniseingabe ER'!BF34)</f>
        <v/>
      </c>
      <c r="BF30" s="572"/>
      <c r="BG30" s="572"/>
      <c r="BH30" s="579" t="str">
        <f>IF('Ergebniseingabe ER'!BI34="","",'Ergebniseingabe ER'!BI34)</f>
        <v/>
      </c>
      <c r="BI30" s="580"/>
      <c r="BJ30" s="51"/>
      <c r="BK30" s="15"/>
      <c r="CA30" s="47"/>
      <c r="CB30" s="47"/>
      <c r="CC30" s="47"/>
      <c r="CD30" s="47"/>
      <c r="CE30" s="47"/>
      <c r="CF30" s="47"/>
      <c r="CG30" s="48"/>
      <c r="CH30" s="48"/>
      <c r="CI30" s="49"/>
      <c r="CJ30" s="49"/>
      <c r="CK30" s="49"/>
      <c r="CL30" s="49"/>
      <c r="CM30" s="49"/>
      <c r="CN30" s="48"/>
      <c r="CO30" s="48"/>
      <c r="CP30" s="47"/>
      <c r="CQ30" s="56"/>
      <c r="CR30" s="54"/>
      <c r="CS30" s="54"/>
      <c r="CT30" s="54"/>
      <c r="CU30" s="97"/>
      <c r="CV30" s="54"/>
      <c r="CW30" s="5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P30" s="54"/>
      <c r="DQ30" s="54"/>
      <c r="DS30" s="54"/>
      <c r="DT30" s="54"/>
      <c r="DV30" s="54"/>
      <c r="DY30" s="54"/>
      <c r="EA30" s="55"/>
      <c r="EB30" s="55"/>
    </row>
    <row r="31" spans="2:132" s="11" customFormat="1" ht="20.25" customHeight="1">
      <c r="B31" s="505">
        <v>9</v>
      </c>
      <c r="C31" s="506"/>
      <c r="D31" s="506" t="str">
        <f>'Ergebniseingabe ER'!E35</f>
        <v>S</v>
      </c>
      <c r="E31" s="506"/>
      <c r="F31" s="506"/>
      <c r="G31" s="506">
        <f>'Ergebniseingabe ER'!H35</f>
        <v>1</v>
      </c>
      <c r="H31" s="506"/>
      <c r="I31" s="506"/>
      <c r="J31" s="535">
        <f>'Ergebniseingabe ER'!K35</f>
        <v>0.50694444444444442</v>
      </c>
      <c r="K31" s="536"/>
      <c r="L31" s="536"/>
      <c r="M31" s="537"/>
      <c r="N31" s="534" t="str">
        <f>'Ergebniseingabe ER'!O35</f>
        <v>A4</v>
      </c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158" t="s">
        <v>23</v>
      </c>
      <c r="AJ31" s="503" t="str">
        <f>'Ergebniseingabe ER'!AK35</f>
        <v>B4</v>
      </c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4"/>
      <c r="BE31" s="577" t="str">
        <f>IF('Ergebniseingabe ER'!BF35="","",'Ergebniseingabe ER'!BF35)</f>
        <v/>
      </c>
      <c r="BF31" s="578"/>
      <c r="BG31" s="578"/>
      <c r="BH31" s="573" t="str">
        <f>IF('Ergebniseingabe ER'!BI35="","",'Ergebniseingabe ER'!BI35)</f>
        <v/>
      </c>
      <c r="BI31" s="574"/>
      <c r="BJ31" s="51"/>
      <c r="BK31" s="15"/>
      <c r="CG31" s="52"/>
      <c r="CH31" s="52"/>
      <c r="CI31" s="53"/>
      <c r="CJ31" s="53"/>
      <c r="CK31" s="53"/>
      <c r="CL31" s="53"/>
      <c r="CM31" s="53"/>
      <c r="CN31" s="52"/>
      <c r="CO31" s="52"/>
      <c r="CS31" s="54"/>
      <c r="CT31" s="54"/>
      <c r="CU31" s="97"/>
      <c r="CV31" s="54"/>
      <c r="CW31" s="5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P31" s="54"/>
      <c r="DQ31" s="54"/>
      <c r="DS31" s="54"/>
      <c r="DT31" s="54"/>
      <c r="DV31" s="54"/>
      <c r="DY31" s="54"/>
      <c r="EA31" s="55"/>
      <c r="EB31" s="55"/>
    </row>
    <row r="32" spans="2:132" s="11" customFormat="1" ht="20.25" customHeight="1" thickBot="1">
      <c r="B32" s="499">
        <v>10</v>
      </c>
      <c r="C32" s="500"/>
      <c r="D32" s="500" t="str">
        <f>'Ergebniseingabe ER'!E36</f>
        <v>G</v>
      </c>
      <c r="E32" s="500"/>
      <c r="F32" s="500"/>
      <c r="G32" s="500">
        <f>'Ergebniseingabe ER'!H36</f>
        <v>1</v>
      </c>
      <c r="H32" s="500"/>
      <c r="I32" s="500"/>
      <c r="J32" s="559">
        <f>'Ergebniseingabe ER'!K36</f>
        <v>0.51388888888888884</v>
      </c>
      <c r="K32" s="560"/>
      <c r="L32" s="560"/>
      <c r="M32" s="561"/>
      <c r="N32" s="512" t="str">
        <f>'Ergebniseingabe ER'!O36</f>
        <v>A2</v>
      </c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157" t="s">
        <v>23</v>
      </c>
      <c r="AJ32" s="513" t="str">
        <f>'Ergebniseingabe ER'!AK36</f>
        <v>B2</v>
      </c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62"/>
      <c r="BE32" s="571" t="str">
        <f>IF('Ergebniseingabe ER'!BF36="","",'Ergebniseingabe ER'!BF36)</f>
        <v/>
      </c>
      <c r="BF32" s="572"/>
      <c r="BG32" s="572"/>
      <c r="BH32" s="579" t="str">
        <f>IF('Ergebniseingabe ER'!BI36="","",'Ergebniseingabe ER'!BI36)</f>
        <v/>
      </c>
      <c r="BI32" s="580"/>
      <c r="BJ32" s="51"/>
      <c r="BK32" s="15"/>
      <c r="CA32" s="47"/>
      <c r="CB32" s="47"/>
      <c r="CC32" s="47"/>
      <c r="CD32" s="47"/>
      <c r="CE32" s="47"/>
      <c r="CF32" s="47"/>
      <c r="CG32" s="48"/>
      <c r="CH32" s="48"/>
      <c r="CI32" s="49"/>
      <c r="CJ32" s="49"/>
      <c r="CK32" s="49"/>
      <c r="CL32" s="49"/>
      <c r="CM32" s="49"/>
      <c r="CN32" s="48"/>
      <c r="CO32" s="48"/>
      <c r="CP32" s="47"/>
      <c r="CW32" s="55"/>
      <c r="CX32" s="47"/>
      <c r="CY32" s="47"/>
      <c r="CZ32" s="12"/>
      <c r="DA32" s="12"/>
      <c r="DB32" s="12"/>
      <c r="DC32" s="12"/>
      <c r="DD32" s="12"/>
      <c r="DE32" s="12"/>
      <c r="DF32" s="12"/>
    </row>
    <row r="33" spans="2:132" s="11" customFormat="1" ht="20.25" customHeight="1">
      <c r="B33" s="505">
        <v>11</v>
      </c>
      <c r="C33" s="506"/>
      <c r="D33" s="506" t="str">
        <f>'Ergebniseingabe ER'!E37</f>
        <v>S</v>
      </c>
      <c r="E33" s="506"/>
      <c r="F33" s="506"/>
      <c r="G33" s="506">
        <f>'Ergebniseingabe ER'!H37</f>
        <v>1</v>
      </c>
      <c r="H33" s="506"/>
      <c r="I33" s="506"/>
      <c r="J33" s="535">
        <f>'Ergebniseingabe ER'!K37</f>
        <v>0.52083333333333326</v>
      </c>
      <c r="K33" s="536"/>
      <c r="L33" s="536"/>
      <c r="M33" s="537"/>
      <c r="N33" s="534" t="str">
        <f>'Ergebniseingabe ER'!O37</f>
        <v>A3</v>
      </c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158" t="s">
        <v>23</v>
      </c>
      <c r="AJ33" s="503" t="str">
        <f>'Ergebniseingabe ER'!AK37</f>
        <v>B3</v>
      </c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4"/>
      <c r="BE33" s="577" t="str">
        <f>IF('Ergebniseingabe ER'!BF37="","",'Ergebniseingabe ER'!BF37)</f>
        <v/>
      </c>
      <c r="BF33" s="578"/>
      <c r="BG33" s="578"/>
      <c r="BH33" s="573" t="str">
        <f>IF('Ergebniseingabe ER'!BI37="","",'Ergebniseingabe ER'!BI37)</f>
        <v/>
      </c>
      <c r="BI33" s="574"/>
      <c r="BJ33" s="51"/>
      <c r="BK33" s="15"/>
      <c r="CA33" s="47"/>
      <c r="CB33" s="47"/>
      <c r="CC33" s="47"/>
      <c r="CD33" s="47"/>
      <c r="CE33" s="47"/>
      <c r="CF33" s="47"/>
      <c r="CG33" s="48"/>
      <c r="CH33" s="48"/>
      <c r="CI33" s="49"/>
      <c r="CJ33" s="49"/>
      <c r="CK33" s="49"/>
      <c r="CL33" s="49"/>
      <c r="CM33" s="49"/>
      <c r="CN33" s="48"/>
      <c r="CO33" s="48"/>
      <c r="CP33" s="47"/>
      <c r="CQ33" s="56"/>
      <c r="CR33" s="54"/>
      <c r="CS33" s="54"/>
      <c r="CT33" s="54"/>
      <c r="CU33" s="97"/>
      <c r="CV33" s="54"/>
      <c r="CW33" s="5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P33" s="54"/>
      <c r="DQ33" s="54"/>
      <c r="DS33" s="54"/>
      <c r="DT33" s="54"/>
      <c r="DV33" s="54"/>
      <c r="DY33" s="54"/>
      <c r="EA33" s="55"/>
      <c r="EB33" s="55"/>
    </row>
    <row r="34" spans="2:132" s="11" customFormat="1" ht="20.25" customHeight="1" thickBot="1">
      <c r="B34" s="499">
        <v>12</v>
      </c>
      <c r="C34" s="500"/>
      <c r="D34" s="500" t="str">
        <f>'Ergebniseingabe ER'!E38</f>
        <v>G</v>
      </c>
      <c r="E34" s="500"/>
      <c r="F34" s="500"/>
      <c r="G34" s="500">
        <f>'Ergebniseingabe ER'!H38</f>
        <v>1</v>
      </c>
      <c r="H34" s="500"/>
      <c r="I34" s="500"/>
      <c r="J34" s="559">
        <f>'Ergebniseingabe ER'!K38</f>
        <v>0.52777777777777768</v>
      </c>
      <c r="K34" s="560"/>
      <c r="L34" s="560"/>
      <c r="M34" s="561"/>
      <c r="N34" s="512" t="str">
        <f>'Ergebniseingabe ER'!O38</f>
        <v>A1</v>
      </c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157" t="s">
        <v>23</v>
      </c>
      <c r="AJ34" s="513" t="str">
        <f>'Ergebniseingabe ER'!AK38</f>
        <v>B1</v>
      </c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62"/>
      <c r="BE34" s="571" t="str">
        <f>IF('Ergebniseingabe ER'!BF38="","",'Ergebniseingabe ER'!BF38)</f>
        <v/>
      </c>
      <c r="BF34" s="572"/>
      <c r="BG34" s="572"/>
      <c r="BH34" s="579" t="str">
        <f>IF('Ergebniseingabe ER'!BI38="","",'Ergebniseingabe ER'!BI38)</f>
        <v/>
      </c>
      <c r="BI34" s="580"/>
      <c r="BJ34" s="51"/>
      <c r="BK34" s="15"/>
      <c r="CA34" s="47"/>
      <c r="CB34" s="47"/>
      <c r="CC34" s="47"/>
      <c r="CD34" s="47"/>
      <c r="CE34" s="47"/>
      <c r="CF34" s="47"/>
      <c r="CG34" s="48"/>
      <c r="CH34" s="48"/>
      <c r="CI34" s="49"/>
      <c r="CJ34" s="49"/>
      <c r="CK34" s="49"/>
      <c r="CL34" s="49"/>
      <c r="CM34" s="49"/>
      <c r="CN34" s="48"/>
      <c r="CO34" s="48"/>
      <c r="CP34" s="47"/>
      <c r="CQ34" s="47"/>
      <c r="CR34" s="47"/>
      <c r="CS34" s="47"/>
      <c r="CT34" s="47"/>
      <c r="CU34" s="47"/>
      <c r="CV34" s="47"/>
      <c r="CW34" s="55"/>
      <c r="CX34" s="47"/>
      <c r="CY34" s="47"/>
      <c r="CZ34" s="12"/>
      <c r="DA34" s="12"/>
      <c r="DB34" s="12"/>
      <c r="DC34" s="12"/>
      <c r="DD34" s="12"/>
      <c r="DE34" s="12"/>
      <c r="DF34" s="12"/>
    </row>
    <row r="35" spans="2:132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2:132" s="11" customFormat="1" ht="18" customHeight="1" thickBot="1">
      <c r="J36" s="43" t="s">
        <v>52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52"/>
      <c r="BX36" s="14"/>
      <c r="BY36" s="12"/>
      <c r="BZ36" s="12"/>
      <c r="CA36" s="12"/>
      <c r="CB36" s="12"/>
      <c r="CC36" s="12"/>
    </row>
    <row r="37" spans="2:132" s="11" customFormat="1" ht="18" customHeight="1">
      <c r="B37" s="57"/>
      <c r="C37" s="57"/>
      <c r="D37" s="57"/>
      <c r="E37" s="57"/>
      <c r="F37" s="57"/>
      <c r="G37" s="57"/>
      <c r="H37" s="57"/>
      <c r="J37" s="43"/>
      <c r="AG37" s="695" t="str">
        <f>L45</f>
        <v>A3</v>
      </c>
      <c r="AH37" s="696"/>
      <c r="AI37" s="697"/>
      <c r="AJ37" s="704" t="str">
        <f>L46</f>
        <v>A4</v>
      </c>
      <c r="AK37" s="696"/>
      <c r="AL37" s="697"/>
      <c r="AM37" s="704" t="str">
        <f>L47</f>
        <v>B4</v>
      </c>
      <c r="AN37" s="696"/>
      <c r="AO37" s="697"/>
      <c r="AP37" s="704" t="str">
        <f>L48</f>
        <v>B3</v>
      </c>
      <c r="AQ37" s="696"/>
      <c r="AR37" s="707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52"/>
      <c r="BW37" s="14"/>
      <c r="BX37" s="12"/>
      <c r="BY37" s="12"/>
      <c r="BZ37" s="12"/>
      <c r="CA37" s="12"/>
      <c r="CB37" s="12"/>
    </row>
    <row r="38" spans="2:132" s="11" customFormat="1" ht="18" customHeight="1">
      <c r="B38" s="57"/>
      <c r="C38" s="57"/>
      <c r="D38" s="57"/>
      <c r="E38" s="57"/>
      <c r="F38" s="57"/>
      <c r="G38" s="57"/>
      <c r="H38" s="57"/>
      <c r="J38" s="43"/>
      <c r="AG38" s="698"/>
      <c r="AH38" s="699"/>
      <c r="AI38" s="700"/>
      <c r="AJ38" s="705"/>
      <c r="AK38" s="699"/>
      <c r="AL38" s="700"/>
      <c r="AM38" s="705"/>
      <c r="AN38" s="699"/>
      <c r="AO38" s="700"/>
      <c r="AP38" s="705"/>
      <c r="AQ38" s="699"/>
      <c r="AR38" s="708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52"/>
      <c r="BW38" s="14"/>
      <c r="BX38" s="12"/>
      <c r="BY38" s="12"/>
      <c r="BZ38" s="12"/>
      <c r="CA38" s="12"/>
      <c r="CB38" s="12"/>
    </row>
    <row r="39" spans="2:132" s="11" customFormat="1" ht="18" customHeight="1">
      <c r="B39" s="57"/>
      <c r="C39" s="57"/>
      <c r="D39" s="57"/>
      <c r="E39" s="57"/>
      <c r="F39" s="57"/>
      <c r="G39" s="57"/>
      <c r="H39" s="57"/>
      <c r="J39" s="43"/>
      <c r="AG39" s="698"/>
      <c r="AH39" s="699"/>
      <c r="AI39" s="700"/>
      <c r="AJ39" s="705"/>
      <c r="AK39" s="699"/>
      <c r="AL39" s="700"/>
      <c r="AM39" s="705"/>
      <c r="AN39" s="699"/>
      <c r="AO39" s="700"/>
      <c r="AP39" s="705"/>
      <c r="AQ39" s="699"/>
      <c r="AR39" s="708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52"/>
      <c r="BW39" s="14"/>
      <c r="BX39" s="12"/>
      <c r="BY39" s="12"/>
      <c r="BZ39" s="12"/>
      <c r="CA39" s="12"/>
      <c r="CB39" s="12"/>
    </row>
    <row r="40" spans="2:132" s="11" customFormat="1" ht="18" customHeight="1">
      <c r="B40" s="57"/>
      <c r="C40" s="57"/>
      <c r="D40" s="57"/>
      <c r="E40" s="57"/>
      <c r="F40" s="57"/>
      <c r="G40" s="57"/>
      <c r="H40" s="57"/>
      <c r="J40" s="43"/>
      <c r="AG40" s="698"/>
      <c r="AH40" s="699"/>
      <c r="AI40" s="700"/>
      <c r="AJ40" s="705"/>
      <c r="AK40" s="699"/>
      <c r="AL40" s="700"/>
      <c r="AM40" s="705"/>
      <c r="AN40" s="699"/>
      <c r="AO40" s="700"/>
      <c r="AP40" s="705"/>
      <c r="AQ40" s="699"/>
      <c r="AR40" s="708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52"/>
      <c r="BW40" s="14"/>
      <c r="BX40" s="12"/>
      <c r="BY40" s="12"/>
      <c r="BZ40" s="12"/>
      <c r="CA40" s="12"/>
      <c r="CB40" s="12"/>
    </row>
    <row r="41" spans="2:132" s="11" customFormat="1" ht="18" customHeight="1">
      <c r="B41" s="57"/>
      <c r="C41" s="57"/>
      <c r="D41" s="57"/>
      <c r="E41" s="57"/>
      <c r="F41" s="57"/>
      <c r="G41" s="57"/>
      <c r="H41" s="57"/>
      <c r="J41" s="43"/>
      <c r="AG41" s="698"/>
      <c r="AH41" s="699"/>
      <c r="AI41" s="700"/>
      <c r="AJ41" s="705"/>
      <c r="AK41" s="699"/>
      <c r="AL41" s="700"/>
      <c r="AM41" s="705"/>
      <c r="AN41" s="699"/>
      <c r="AO41" s="700"/>
      <c r="AP41" s="705"/>
      <c r="AQ41" s="699"/>
      <c r="AR41" s="708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52"/>
      <c r="BW41" s="14"/>
      <c r="BX41" s="12"/>
      <c r="BY41" s="12"/>
      <c r="BZ41" s="12"/>
      <c r="CA41" s="12"/>
      <c r="CB41" s="12"/>
    </row>
    <row r="42" spans="2:132" s="11" customFormat="1" ht="18" customHeight="1">
      <c r="B42" s="57"/>
      <c r="C42" s="57"/>
      <c r="D42" s="57"/>
      <c r="E42" s="57"/>
      <c r="F42" s="57"/>
      <c r="G42" s="57"/>
      <c r="H42" s="57"/>
      <c r="J42" s="43"/>
      <c r="AG42" s="698"/>
      <c r="AH42" s="699"/>
      <c r="AI42" s="700"/>
      <c r="AJ42" s="705"/>
      <c r="AK42" s="699"/>
      <c r="AL42" s="700"/>
      <c r="AM42" s="705"/>
      <c r="AN42" s="699"/>
      <c r="AO42" s="700"/>
      <c r="AP42" s="705"/>
      <c r="AQ42" s="699"/>
      <c r="AR42" s="708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52"/>
      <c r="BW42" s="14"/>
      <c r="BX42" s="12"/>
      <c r="BY42" s="12"/>
      <c r="BZ42" s="12"/>
      <c r="CA42" s="12"/>
      <c r="CB42" s="12"/>
    </row>
    <row r="43" spans="2:132" s="11" customFormat="1" ht="18" customHeight="1" thickBot="1">
      <c r="B43" s="238" t="s">
        <v>26</v>
      </c>
      <c r="C43" s="239"/>
      <c r="D43" s="239"/>
      <c r="E43" s="239"/>
      <c r="F43" s="239"/>
      <c r="G43" s="239"/>
      <c r="H43" s="240"/>
      <c r="AG43" s="698"/>
      <c r="AH43" s="699"/>
      <c r="AI43" s="700"/>
      <c r="AJ43" s="705"/>
      <c r="AK43" s="699"/>
      <c r="AL43" s="700"/>
      <c r="AM43" s="705"/>
      <c r="AN43" s="699"/>
      <c r="AO43" s="700"/>
      <c r="AP43" s="705"/>
      <c r="AQ43" s="699"/>
      <c r="AR43" s="708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52"/>
      <c r="BW43" s="14"/>
      <c r="BX43" s="12"/>
      <c r="BY43" s="12"/>
      <c r="BZ43" s="12"/>
      <c r="CA43" s="12"/>
      <c r="CB43" s="12"/>
    </row>
    <row r="44" spans="2:132" s="11" customFormat="1" ht="18" customHeight="1" thickBot="1">
      <c r="B44" s="641" t="s">
        <v>27</v>
      </c>
      <c r="C44" s="642"/>
      <c r="D44" s="642"/>
      <c r="E44" s="643"/>
      <c r="F44" s="641" t="s">
        <v>28</v>
      </c>
      <c r="G44" s="642"/>
      <c r="H44" s="643"/>
      <c r="J44" s="710" t="str">
        <f>'Ergebniseingabe ER'!K48</f>
        <v>Silberrunde</v>
      </c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2"/>
      <c r="AG44" s="701"/>
      <c r="AH44" s="702"/>
      <c r="AI44" s="703"/>
      <c r="AJ44" s="706"/>
      <c r="AK44" s="702"/>
      <c r="AL44" s="703"/>
      <c r="AM44" s="706"/>
      <c r="AN44" s="702"/>
      <c r="AO44" s="703"/>
      <c r="AP44" s="706"/>
      <c r="AQ44" s="702"/>
      <c r="AR44" s="709"/>
      <c r="AS44" s="691" t="s">
        <v>29</v>
      </c>
      <c r="AT44" s="691"/>
      <c r="AU44" s="693"/>
      <c r="AV44" s="690" t="s">
        <v>30</v>
      </c>
      <c r="AW44" s="691"/>
      <c r="AX44" s="693"/>
      <c r="AY44" s="690" t="s">
        <v>31</v>
      </c>
      <c r="AZ44" s="691"/>
      <c r="BA44" s="693"/>
      <c r="BB44" s="690" t="s">
        <v>32</v>
      </c>
      <c r="BC44" s="691"/>
      <c r="BD44" s="693"/>
      <c r="BE44" s="694" t="s">
        <v>33</v>
      </c>
      <c r="BF44" s="694"/>
      <c r="BG44" s="694"/>
      <c r="BH44" s="694"/>
      <c r="BI44" s="694"/>
      <c r="BJ44" s="694" t="s">
        <v>34</v>
      </c>
      <c r="BK44" s="694"/>
      <c r="BL44" s="690"/>
      <c r="BM44" s="690" t="s">
        <v>35</v>
      </c>
      <c r="BN44" s="691"/>
      <c r="BO44" s="692"/>
      <c r="CG44" s="52"/>
      <c r="CH44" s="52"/>
      <c r="CI44" s="52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52"/>
      <c r="CX44" s="14"/>
      <c r="CY44" s="12"/>
      <c r="CZ44" s="12"/>
      <c r="DA44" s="12"/>
      <c r="DB44" s="12"/>
      <c r="DC44" s="12"/>
    </row>
    <row r="45" spans="2:132" s="11" customFormat="1" ht="20.25" customHeight="1">
      <c r="B45" s="568" t="str">
        <f>IF('Ergebniseingabe ER'!C49="","",'Ergebniseingabe ER'!C49)</f>
        <v/>
      </c>
      <c r="C45" s="568"/>
      <c r="D45" s="568"/>
      <c r="E45" s="568"/>
      <c r="F45" s="568" t="str">
        <f>IF('Ergebniseingabe ER'!G49="","",'Ergebniseingabe ER'!G49)</f>
        <v/>
      </c>
      <c r="G45" s="568"/>
      <c r="H45" s="568"/>
      <c r="J45" s="563" t="str">
        <f>'Ergebniseingabe ER'!K49</f>
        <v/>
      </c>
      <c r="K45" s="564"/>
      <c r="L45" s="566" t="str">
        <f>'Ergebniseingabe ER'!M49</f>
        <v>A3</v>
      </c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647"/>
      <c r="AH45" s="647"/>
      <c r="AI45" s="648"/>
      <c r="AJ45" s="612" t="str">
        <f>'Ergebniseingabe ER'!AK49</f>
        <v/>
      </c>
      <c r="AK45" s="613"/>
      <c r="AL45" s="619"/>
      <c r="AM45" s="612" t="str">
        <f>'Ergebniseingabe ER'!AN49</f>
        <v/>
      </c>
      <c r="AN45" s="613"/>
      <c r="AO45" s="619"/>
      <c r="AP45" s="617" t="str">
        <f>'Ergebniseingabe ER'!AQ49</f>
        <v/>
      </c>
      <c r="AQ45" s="606"/>
      <c r="AR45" s="606"/>
      <c r="AS45" s="606" t="str">
        <f>'Ergebniseingabe ER'!AT49</f>
        <v/>
      </c>
      <c r="AT45" s="606"/>
      <c r="AU45" s="607"/>
      <c r="AV45" s="591" t="str">
        <f>'Ergebniseingabe ER'!AW49</f>
        <v/>
      </c>
      <c r="AW45" s="591"/>
      <c r="AX45" s="591"/>
      <c r="AY45" s="591" t="str">
        <f>'Ergebniseingabe ER'!AZ49</f>
        <v/>
      </c>
      <c r="AZ45" s="591"/>
      <c r="BA45" s="591"/>
      <c r="BB45" s="591" t="str">
        <f>'Ergebniseingabe ER'!BC49</f>
        <v/>
      </c>
      <c r="BC45" s="591"/>
      <c r="BD45" s="591"/>
      <c r="BE45" s="613" t="str">
        <f>'Ergebniseingabe ER'!BF49</f>
        <v/>
      </c>
      <c r="BF45" s="613"/>
      <c r="BG45" s="155" t="str">
        <f>'Ergebniseingabe ER'!BH49</f>
        <v/>
      </c>
      <c r="BH45" s="619" t="str">
        <f>'Ergebniseingabe ER'!BI49</f>
        <v/>
      </c>
      <c r="BI45" s="591"/>
      <c r="BJ45" s="603" t="str">
        <f>'Ergebniseingabe ER'!BK49</f>
        <v/>
      </c>
      <c r="BK45" s="603"/>
      <c r="BL45" s="604"/>
      <c r="BM45" s="591" t="str">
        <f>'Ergebniseingabe ER'!BN49</f>
        <v/>
      </c>
      <c r="BN45" s="591"/>
      <c r="BO45" s="617"/>
      <c r="CG45" s="52"/>
      <c r="CH45" s="52"/>
      <c r="CI45" s="52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52"/>
      <c r="CX45" s="14"/>
      <c r="CY45" s="12"/>
      <c r="CZ45" s="12"/>
      <c r="DA45" s="12"/>
      <c r="DB45" s="12"/>
      <c r="DC45" s="12"/>
    </row>
    <row r="46" spans="2:132" s="11" customFormat="1" ht="20.25" customHeight="1">
      <c r="B46" s="568" t="str">
        <f>IF('Ergebniseingabe ER'!C50="","",'Ergebniseingabe ER'!C50)</f>
        <v/>
      </c>
      <c r="C46" s="568"/>
      <c r="D46" s="568"/>
      <c r="E46" s="568"/>
      <c r="F46" s="568" t="str">
        <f>IF('Ergebniseingabe ER'!G50="","",'Ergebniseingabe ER'!G50)</f>
        <v/>
      </c>
      <c r="G46" s="568"/>
      <c r="H46" s="568"/>
      <c r="J46" s="621" t="str">
        <f>'Ergebniseingabe ER'!K50</f>
        <v/>
      </c>
      <c r="K46" s="622"/>
      <c r="L46" s="639" t="str">
        <f>'Ergebniseingabe ER'!M50</f>
        <v>A4</v>
      </c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554" t="str">
        <f>'Ergebniseingabe ER'!AH50</f>
        <v/>
      </c>
      <c r="AH46" s="554"/>
      <c r="AI46" s="555"/>
      <c r="AJ46" s="656"/>
      <c r="AK46" s="657"/>
      <c r="AL46" s="658"/>
      <c r="AM46" s="598" t="str">
        <f>'Ergebniseingabe ER'!AN50</f>
        <v/>
      </c>
      <c r="AN46" s="599"/>
      <c r="AO46" s="618"/>
      <c r="AP46" s="608" t="str">
        <f>'Ergebniseingabe ER'!AQ50</f>
        <v/>
      </c>
      <c r="AQ46" s="554"/>
      <c r="AR46" s="554"/>
      <c r="AS46" s="554" t="str">
        <f>'Ergebniseingabe ER'!AT50</f>
        <v/>
      </c>
      <c r="AT46" s="554"/>
      <c r="AU46" s="555"/>
      <c r="AV46" s="556" t="str">
        <f>'Ergebniseingabe ER'!AW50</f>
        <v/>
      </c>
      <c r="AW46" s="556"/>
      <c r="AX46" s="556"/>
      <c r="AY46" s="556" t="str">
        <f>'Ergebniseingabe ER'!AZ50</f>
        <v/>
      </c>
      <c r="AZ46" s="556"/>
      <c r="BA46" s="556"/>
      <c r="BB46" s="556" t="str">
        <f>'Ergebniseingabe ER'!BC50</f>
        <v/>
      </c>
      <c r="BC46" s="556"/>
      <c r="BD46" s="556"/>
      <c r="BE46" s="599" t="str">
        <f>'Ergebniseingabe ER'!BF50</f>
        <v/>
      </c>
      <c r="BF46" s="599"/>
      <c r="BG46" s="156" t="str">
        <f>'Ergebniseingabe ER'!BH50</f>
        <v/>
      </c>
      <c r="BH46" s="618" t="str">
        <f>'Ergebniseingabe ER'!BI50</f>
        <v/>
      </c>
      <c r="BI46" s="556"/>
      <c r="BJ46" s="601" t="str">
        <f>'Ergebniseingabe ER'!BK50</f>
        <v/>
      </c>
      <c r="BK46" s="601"/>
      <c r="BL46" s="602"/>
      <c r="BM46" s="556" t="str">
        <f>'Ergebniseingabe ER'!BN50</f>
        <v/>
      </c>
      <c r="BN46" s="556"/>
      <c r="BO46" s="608"/>
      <c r="CG46" s="52"/>
      <c r="CH46" s="52"/>
      <c r="CI46" s="52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52"/>
      <c r="CX46" s="14"/>
      <c r="CY46" s="12"/>
      <c r="CZ46" s="12"/>
      <c r="DA46" s="12"/>
      <c r="DB46" s="12"/>
      <c r="DC46" s="12"/>
    </row>
    <row r="47" spans="2:132" s="11" customFormat="1" ht="20.25" customHeight="1">
      <c r="B47" s="568" t="str">
        <f>IF('Ergebniseingabe ER'!C51="","",'Ergebniseingabe ER'!C51)</f>
        <v/>
      </c>
      <c r="C47" s="568"/>
      <c r="D47" s="568"/>
      <c r="E47" s="568"/>
      <c r="F47" s="568" t="str">
        <f>IF('Ergebniseingabe ER'!G51="","",'Ergebniseingabe ER'!G51)</f>
        <v/>
      </c>
      <c r="G47" s="568"/>
      <c r="H47" s="568"/>
      <c r="J47" s="621" t="str">
        <f>'Ergebniseingabe ER'!K51</f>
        <v/>
      </c>
      <c r="K47" s="622"/>
      <c r="L47" s="639" t="str">
        <f>'Ergebniseingabe ER'!M51</f>
        <v>B4</v>
      </c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554" t="str">
        <f>'Ergebniseingabe ER'!AH51</f>
        <v/>
      </c>
      <c r="AH47" s="554"/>
      <c r="AI47" s="555"/>
      <c r="AJ47" s="598" t="str">
        <f>'Ergebniseingabe ER'!AK51</f>
        <v/>
      </c>
      <c r="AK47" s="599"/>
      <c r="AL47" s="618"/>
      <c r="AM47" s="656"/>
      <c r="AN47" s="657"/>
      <c r="AO47" s="658"/>
      <c r="AP47" s="608" t="str">
        <f>'Ergebniseingabe ER'!AQ51</f>
        <v/>
      </c>
      <c r="AQ47" s="554"/>
      <c r="AR47" s="554"/>
      <c r="AS47" s="554" t="str">
        <f>'Ergebniseingabe ER'!AT51</f>
        <v/>
      </c>
      <c r="AT47" s="554"/>
      <c r="AU47" s="555"/>
      <c r="AV47" s="556" t="str">
        <f>'Ergebniseingabe ER'!AW51</f>
        <v/>
      </c>
      <c r="AW47" s="556"/>
      <c r="AX47" s="556"/>
      <c r="AY47" s="556" t="str">
        <f>'Ergebniseingabe ER'!AZ51</f>
        <v/>
      </c>
      <c r="AZ47" s="556"/>
      <c r="BA47" s="556"/>
      <c r="BB47" s="556" t="str">
        <f>'Ergebniseingabe ER'!BC51</f>
        <v/>
      </c>
      <c r="BC47" s="556"/>
      <c r="BD47" s="556"/>
      <c r="BE47" s="599" t="str">
        <f>'Ergebniseingabe ER'!BF51</f>
        <v/>
      </c>
      <c r="BF47" s="599"/>
      <c r="BG47" s="156" t="str">
        <f>'Ergebniseingabe ER'!BH51</f>
        <v/>
      </c>
      <c r="BH47" s="618" t="str">
        <f>'Ergebniseingabe ER'!BI51</f>
        <v/>
      </c>
      <c r="BI47" s="556"/>
      <c r="BJ47" s="601" t="str">
        <f>'Ergebniseingabe ER'!BK51</f>
        <v/>
      </c>
      <c r="BK47" s="601"/>
      <c r="BL47" s="602"/>
      <c r="BM47" s="556" t="str">
        <f>'Ergebniseingabe ER'!BN51</f>
        <v/>
      </c>
      <c r="BN47" s="556"/>
      <c r="BO47" s="608"/>
      <c r="CG47" s="52"/>
      <c r="CH47" s="52"/>
      <c r="CI47" s="52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52"/>
      <c r="CX47" s="14"/>
      <c r="CY47" s="12"/>
      <c r="CZ47" s="12"/>
      <c r="DA47" s="12"/>
      <c r="DB47" s="12"/>
      <c r="DC47" s="12"/>
    </row>
    <row r="48" spans="2:132" s="11" customFormat="1" ht="20.25" customHeight="1" thickBot="1">
      <c r="B48" s="568" t="str">
        <f>IF('Ergebniseingabe ER'!C52="","",'Ergebniseingabe ER'!C52)</f>
        <v/>
      </c>
      <c r="C48" s="568"/>
      <c r="D48" s="568"/>
      <c r="E48" s="568"/>
      <c r="F48" s="568" t="str">
        <f>IF('Ergebniseingabe ER'!G52="","",'Ergebniseingabe ER'!G52)</f>
        <v/>
      </c>
      <c r="G48" s="568"/>
      <c r="H48" s="568"/>
      <c r="J48" s="581" t="str">
        <f>'Ergebniseingabe ER'!K52</f>
        <v/>
      </c>
      <c r="K48" s="582"/>
      <c r="L48" s="652" t="str">
        <f>'Ergebniseingabe ER'!M52</f>
        <v>B3</v>
      </c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585" t="str">
        <f>'Ergebniseingabe ER'!AH52</f>
        <v/>
      </c>
      <c r="AH48" s="585"/>
      <c r="AI48" s="586"/>
      <c r="AJ48" s="589" t="str">
        <f>'Ergebniseingabe ER'!AK52</f>
        <v/>
      </c>
      <c r="AK48" s="590"/>
      <c r="AL48" s="587"/>
      <c r="AM48" s="589" t="str">
        <f>'Ergebniseingabe ER'!AN52</f>
        <v/>
      </c>
      <c r="AN48" s="590"/>
      <c r="AO48" s="587"/>
      <c r="AP48" s="645"/>
      <c r="AQ48" s="646"/>
      <c r="AR48" s="646"/>
      <c r="AS48" s="585" t="str">
        <f>'Ergebniseingabe ER'!AT52</f>
        <v/>
      </c>
      <c r="AT48" s="585"/>
      <c r="AU48" s="586"/>
      <c r="AV48" s="588" t="str">
        <f>'Ergebniseingabe ER'!AW52</f>
        <v/>
      </c>
      <c r="AW48" s="588"/>
      <c r="AX48" s="588"/>
      <c r="AY48" s="588" t="str">
        <f>'Ergebniseingabe ER'!AZ52</f>
        <v/>
      </c>
      <c r="AZ48" s="588"/>
      <c r="BA48" s="588"/>
      <c r="BB48" s="588" t="str">
        <f>'Ergebniseingabe ER'!BC52</f>
        <v/>
      </c>
      <c r="BC48" s="588"/>
      <c r="BD48" s="588"/>
      <c r="BE48" s="590" t="str">
        <f>'Ergebniseingabe ER'!BF52</f>
        <v/>
      </c>
      <c r="BF48" s="590"/>
      <c r="BG48" s="154" t="str">
        <f>'Ergebniseingabe ER'!BH52</f>
        <v/>
      </c>
      <c r="BH48" s="587" t="str">
        <f>'Ergebniseingabe ER'!BI52</f>
        <v/>
      </c>
      <c r="BI48" s="588"/>
      <c r="BJ48" s="583" t="str">
        <f>'Ergebniseingabe ER'!BK52</f>
        <v/>
      </c>
      <c r="BK48" s="583"/>
      <c r="BL48" s="584"/>
      <c r="BM48" s="588" t="str">
        <f>'Ergebniseingabe ER'!BN52</f>
        <v/>
      </c>
      <c r="BN48" s="588"/>
      <c r="BO48" s="605"/>
      <c r="CG48" s="52"/>
      <c r="CH48" s="52"/>
      <c r="CI48" s="52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58"/>
      <c r="C49" s="58"/>
      <c r="D49" s="58"/>
      <c r="E49" s="58"/>
      <c r="F49" s="58"/>
      <c r="G49" s="58"/>
      <c r="H49" s="58"/>
      <c r="J49" s="59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  <c r="BK49" s="62"/>
      <c r="BL49" s="62"/>
      <c r="BM49" s="61"/>
      <c r="BN49" s="61"/>
      <c r="BO49" s="61"/>
      <c r="CG49" s="52"/>
      <c r="CH49" s="52"/>
      <c r="CI49" s="52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58"/>
      <c r="C50" s="58"/>
      <c r="D50" s="58"/>
      <c r="E50" s="58"/>
      <c r="F50" s="58"/>
      <c r="G50" s="58"/>
      <c r="H50" s="58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71" t="str">
        <f>L58</f>
        <v>A1</v>
      </c>
      <c r="AH50" s="672"/>
      <c r="AI50" s="673"/>
      <c r="AJ50" s="680" t="str">
        <f>L59</f>
        <v>A2</v>
      </c>
      <c r="AK50" s="672"/>
      <c r="AL50" s="673"/>
      <c r="AM50" s="680" t="str">
        <f>L60</f>
        <v>B2</v>
      </c>
      <c r="AN50" s="672"/>
      <c r="AO50" s="673"/>
      <c r="AP50" s="680" t="str">
        <f>L61</f>
        <v>B1</v>
      </c>
      <c r="AQ50" s="672"/>
      <c r="AR50" s="683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/>
      <c r="BK50" s="62"/>
      <c r="BL50" s="62"/>
      <c r="BM50" s="61"/>
      <c r="BN50" s="61"/>
      <c r="BO50" s="61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58"/>
      <c r="C51" s="58"/>
      <c r="D51" s="58"/>
      <c r="E51" s="58"/>
      <c r="F51" s="58"/>
      <c r="G51" s="58"/>
      <c r="H51" s="58"/>
      <c r="J51" s="59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74"/>
      <c r="AH51" s="675"/>
      <c r="AI51" s="676"/>
      <c r="AJ51" s="681"/>
      <c r="AK51" s="675"/>
      <c r="AL51" s="676"/>
      <c r="AM51" s="681"/>
      <c r="AN51" s="675"/>
      <c r="AO51" s="676"/>
      <c r="AP51" s="681"/>
      <c r="AQ51" s="675"/>
      <c r="AR51" s="684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2"/>
      <c r="BK51" s="62"/>
      <c r="BL51" s="62"/>
      <c r="BM51" s="61"/>
      <c r="BN51" s="61"/>
      <c r="BO51" s="61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58"/>
      <c r="C52" s="58"/>
      <c r="D52" s="58"/>
      <c r="E52" s="58"/>
      <c r="F52" s="58"/>
      <c r="G52" s="58"/>
      <c r="H52" s="58"/>
      <c r="J52" s="59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74"/>
      <c r="AH52" s="675"/>
      <c r="AI52" s="676"/>
      <c r="AJ52" s="681"/>
      <c r="AK52" s="675"/>
      <c r="AL52" s="676"/>
      <c r="AM52" s="681"/>
      <c r="AN52" s="675"/>
      <c r="AO52" s="676"/>
      <c r="AP52" s="681"/>
      <c r="AQ52" s="675"/>
      <c r="AR52" s="684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2"/>
      <c r="BK52" s="62"/>
      <c r="BL52" s="62"/>
      <c r="BM52" s="61"/>
      <c r="BN52" s="61"/>
      <c r="BO52" s="61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58"/>
      <c r="C53" s="58"/>
      <c r="D53" s="58"/>
      <c r="E53" s="58"/>
      <c r="F53" s="58"/>
      <c r="G53" s="58"/>
      <c r="H53" s="58"/>
      <c r="J53" s="59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74"/>
      <c r="AH53" s="675"/>
      <c r="AI53" s="676"/>
      <c r="AJ53" s="681"/>
      <c r="AK53" s="675"/>
      <c r="AL53" s="676"/>
      <c r="AM53" s="681"/>
      <c r="AN53" s="675"/>
      <c r="AO53" s="676"/>
      <c r="AP53" s="681"/>
      <c r="AQ53" s="675"/>
      <c r="AR53" s="684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2"/>
      <c r="BK53" s="62"/>
      <c r="BL53" s="62"/>
      <c r="BM53" s="61"/>
      <c r="BN53" s="61"/>
      <c r="BO53" s="61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58"/>
      <c r="C54" s="58"/>
      <c r="D54" s="58"/>
      <c r="E54" s="58"/>
      <c r="F54" s="58"/>
      <c r="G54" s="58"/>
      <c r="H54" s="58"/>
      <c r="J54" s="59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74"/>
      <c r="AH54" s="675"/>
      <c r="AI54" s="676"/>
      <c r="AJ54" s="681"/>
      <c r="AK54" s="675"/>
      <c r="AL54" s="676"/>
      <c r="AM54" s="681"/>
      <c r="AN54" s="675"/>
      <c r="AO54" s="676"/>
      <c r="AP54" s="681"/>
      <c r="AQ54" s="675"/>
      <c r="AR54" s="684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2"/>
      <c r="BK54" s="62"/>
      <c r="BL54" s="62"/>
      <c r="BM54" s="61"/>
      <c r="BN54" s="61"/>
      <c r="BO54" s="61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58"/>
      <c r="C55" s="58"/>
      <c r="D55" s="58"/>
      <c r="E55" s="58"/>
      <c r="F55" s="58"/>
      <c r="G55" s="58"/>
      <c r="H55" s="58"/>
      <c r="J55" s="59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74"/>
      <c r="AH55" s="675"/>
      <c r="AI55" s="676"/>
      <c r="AJ55" s="681"/>
      <c r="AK55" s="675"/>
      <c r="AL55" s="676"/>
      <c r="AM55" s="681"/>
      <c r="AN55" s="675"/>
      <c r="AO55" s="676"/>
      <c r="AP55" s="681"/>
      <c r="AQ55" s="675"/>
      <c r="AR55" s="684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2"/>
      <c r="BK55" s="62"/>
      <c r="BL55" s="62"/>
      <c r="BM55" s="61"/>
      <c r="BN55" s="61"/>
      <c r="BO55" s="61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238" t="s">
        <v>26</v>
      </c>
      <c r="C56" s="239"/>
      <c r="D56" s="239"/>
      <c r="E56" s="239"/>
      <c r="F56" s="239"/>
      <c r="G56" s="239"/>
      <c r="H56" s="24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74"/>
      <c r="AH56" s="675"/>
      <c r="AI56" s="676"/>
      <c r="AJ56" s="681"/>
      <c r="AK56" s="675"/>
      <c r="AL56" s="676"/>
      <c r="AM56" s="681"/>
      <c r="AN56" s="675"/>
      <c r="AO56" s="676"/>
      <c r="AP56" s="681"/>
      <c r="AQ56" s="675"/>
      <c r="AR56" s="684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641" t="s">
        <v>27</v>
      </c>
      <c r="C57" s="642"/>
      <c r="D57" s="642"/>
      <c r="E57" s="643"/>
      <c r="F57" s="641" t="s">
        <v>28</v>
      </c>
      <c r="G57" s="642"/>
      <c r="H57" s="643"/>
      <c r="J57" s="686" t="str">
        <f>'Ergebniseingabe ER'!K61</f>
        <v>Goldrunde</v>
      </c>
      <c r="K57" s="687"/>
      <c r="L57" s="687"/>
      <c r="M57" s="687"/>
      <c r="N57" s="687"/>
      <c r="O57" s="687"/>
      <c r="P57" s="687"/>
      <c r="Q57" s="687"/>
      <c r="R57" s="687"/>
      <c r="S57" s="687"/>
      <c r="T57" s="687"/>
      <c r="U57" s="687"/>
      <c r="V57" s="687"/>
      <c r="W57" s="687"/>
      <c r="X57" s="687"/>
      <c r="Y57" s="687"/>
      <c r="Z57" s="687"/>
      <c r="AA57" s="687"/>
      <c r="AB57" s="687"/>
      <c r="AC57" s="687"/>
      <c r="AD57" s="687"/>
      <c r="AE57" s="687"/>
      <c r="AF57" s="688"/>
      <c r="AG57" s="677"/>
      <c r="AH57" s="678"/>
      <c r="AI57" s="679"/>
      <c r="AJ57" s="682"/>
      <c r="AK57" s="678"/>
      <c r="AL57" s="679"/>
      <c r="AM57" s="682"/>
      <c r="AN57" s="678"/>
      <c r="AO57" s="679"/>
      <c r="AP57" s="682"/>
      <c r="AQ57" s="678"/>
      <c r="AR57" s="685"/>
      <c r="AS57" s="689" t="s">
        <v>29</v>
      </c>
      <c r="AT57" s="668"/>
      <c r="AU57" s="668"/>
      <c r="AV57" s="668" t="s">
        <v>30</v>
      </c>
      <c r="AW57" s="668"/>
      <c r="AX57" s="668"/>
      <c r="AY57" s="668" t="s">
        <v>31</v>
      </c>
      <c r="AZ57" s="668"/>
      <c r="BA57" s="668"/>
      <c r="BB57" s="668" t="s">
        <v>32</v>
      </c>
      <c r="BC57" s="668"/>
      <c r="BD57" s="668"/>
      <c r="BE57" s="668" t="s">
        <v>33</v>
      </c>
      <c r="BF57" s="668"/>
      <c r="BG57" s="668"/>
      <c r="BH57" s="668"/>
      <c r="BI57" s="668"/>
      <c r="BJ57" s="668" t="s">
        <v>34</v>
      </c>
      <c r="BK57" s="668"/>
      <c r="BL57" s="669"/>
      <c r="BM57" s="668" t="s">
        <v>35</v>
      </c>
      <c r="BN57" s="668"/>
      <c r="BO57" s="670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568" t="str">
        <f>IF('Ergebniseingabe ER'!C62="","",'Ergebniseingabe ER'!C62)</f>
        <v/>
      </c>
      <c r="C58" s="568"/>
      <c r="D58" s="568"/>
      <c r="E58" s="568"/>
      <c r="F58" s="568" t="str">
        <f>IF('Ergebniseingabe ER'!G62="","",'Ergebniseingabe ER'!G62)</f>
        <v/>
      </c>
      <c r="G58" s="568"/>
      <c r="H58" s="568"/>
      <c r="J58" s="563" t="str">
        <f>'Ergebniseingabe ER'!K62</f>
        <v/>
      </c>
      <c r="K58" s="564"/>
      <c r="L58" s="566" t="str">
        <f>'Ergebniseingabe ER'!M62</f>
        <v>A1</v>
      </c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647"/>
      <c r="AH58" s="647"/>
      <c r="AI58" s="648"/>
      <c r="AJ58" s="591" t="str">
        <f>'Ergebniseingabe ER'!AK62</f>
        <v/>
      </c>
      <c r="AK58" s="591"/>
      <c r="AL58" s="591"/>
      <c r="AM58" s="591" t="str">
        <f>'Ergebniseingabe ER'!AN62</f>
        <v/>
      </c>
      <c r="AN58" s="591"/>
      <c r="AO58" s="591"/>
      <c r="AP58" s="617" t="str">
        <f>'Ergebniseingabe ER'!AQ62</f>
        <v/>
      </c>
      <c r="AQ58" s="606"/>
      <c r="AR58" s="606"/>
      <c r="AS58" s="606" t="str">
        <f>'Ergebniseingabe ER'!AT62</f>
        <v/>
      </c>
      <c r="AT58" s="606"/>
      <c r="AU58" s="607"/>
      <c r="AV58" s="612" t="str">
        <f>'Ergebniseingabe ER'!AW62</f>
        <v/>
      </c>
      <c r="AW58" s="613"/>
      <c r="AX58" s="619"/>
      <c r="AY58" s="612" t="str">
        <f>'Ergebniseingabe ER'!AZ62</f>
        <v/>
      </c>
      <c r="AZ58" s="613"/>
      <c r="BA58" s="619"/>
      <c r="BB58" s="612" t="str">
        <f>'Ergebniseingabe ER'!BC62</f>
        <v/>
      </c>
      <c r="BC58" s="613"/>
      <c r="BD58" s="619"/>
      <c r="BE58" s="613" t="str">
        <f>'Ergebniseingabe ER'!BF62</f>
        <v/>
      </c>
      <c r="BF58" s="613"/>
      <c r="BG58" s="155" t="str">
        <f>'Ergebniseingabe ER'!BH62</f>
        <v/>
      </c>
      <c r="BH58" s="619" t="str">
        <f>'Ergebniseingabe ER'!BI62</f>
        <v/>
      </c>
      <c r="BI58" s="591"/>
      <c r="BJ58" s="603" t="str">
        <f>'Ergebniseingabe ER'!BK62</f>
        <v/>
      </c>
      <c r="BK58" s="603"/>
      <c r="BL58" s="604"/>
      <c r="BM58" s="612" t="str">
        <f>'Ergebniseingabe ER'!BN62</f>
        <v/>
      </c>
      <c r="BN58" s="613"/>
      <c r="BO58" s="614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8" customFormat="1" ht="20.25" customHeight="1">
      <c r="B59" s="568" t="str">
        <f>IF('Ergebniseingabe ER'!C63="","",'Ergebniseingabe ER'!C63)</f>
        <v/>
      </c>
      <c r="C59" s="568"/>
      <c r="D59" s="568"/>
      <c r="E59" s="568"/>
      <c r="F59" s="568" t="str">
        <f>IF('Ergebniseingabe ER'!G63="","",'Ergebniseingabe ER'!G63)</f>
        <v/>
      </c>
      <c r="G59" s="568"/>
      <c r="H59" s="568"/>
      <c r="J59" s="621" t="str">
        <f>'Ergebniseingabe ER'!K63</f>
        <v/>
      </c>
      <c r="K59" s="622"/>
      <c r="L59" s="639" t="str">
        <f>'Ergebniseingabe ER'!M63</f>
        <v>A2</v>
      </c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554" t="str">
        <f>'Ergebniseingabe ER'!AH63</f>
        <v/>
      </c>
      <c r="AH59" s="554"/>
      <c r="AI59" s="555"/>
      <c r="AJ59" s="620"/>
      <c r="AK59" s="620"/>
      <c r="AL59" s="620"/>
      <c r="AM59" s="556" t="str">
        <f>'Ergebniseingabe ER'!AN63</f>
        <v/>
      </c>
      <c r="AN59" s="556"/>
      <c r="AO59" s="556"/>
      <c r="AP59" s="608" t="str">
        <f>'Ergebniseingabe ER'!AQ63</f>
        <v/>
      </c>
      <c r="AQ59" s="554"/>
      <c r="AR59" s="554"/>
      <c r="AS59" s="554" t="str">
        <f>'Ergebniseingabe ER'!AT63</f>
        <v/>
      </c>
      <c r="AT59" s="554"/>
      <c r="AU59" s="555"/>
      <c r="AV59" s="598" t="str">
        <f>'Ergebniseingabe ER'!AW63</f>
        <v/>
      </c>
      <c r="AW59" s="599"/>
      <c r="AX59" s="618"/>
      <c r="AY59" s="598" t="str">
        <f>'Ergebniseingabe ER'!AZ63</f>
        <v/>
      </c>
      <c r="AZ59" s="599"/>
      <c r="BA59" s="618"/>
      <c r="BB59" s="598" t="str">
        <f>'Ergebniseingabe ER'!BC63</f>
        <v/>
      </c>
      <c r="BC59" s="599"/>
      <c r="BD59" s="618"/>
      <c r="BE59" s="599" t="str">
        <f>'Ergebniseingabe ER'!BF63</f>
        <v/>
      </c>
      <c r="BF59" s="599"/>
      <c r="BG59" s="156" t="str">
        <f>'Ergebniseingabe ER'!BH63</f>
        <v/>
      </c>
      <c r="BH59" s="618" t="str">
        <f>'Ergebniseingabe ER'!BI63</f>
        <v/>
      </c>
      <c r="BI59" s="556"/>
      <c r="BJ59" s="601" t="str">
        <f>'Ergebniseingabe ER'!BK63</f>
        <v/>
      </c>
      <c r="BK59" s="601"/>
      <c r="BL59" s="602"/>
      <c r="BM59" s="598" t="str">
        <f>'Ergebniseingabe ER'!BN63</f>
        <v/>
      </c>
      <c r="BN59" s="599"/>
      <c r="BO59" s="600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X59" s="99"/>
      <c r="CY59" s="99"/>
      <c r="CZ59" s="99"/>
      <c r="DA59" s="99"/>
      <c r="DB59" s="99"/>
      <c r="DC59" s="99"/>
    </row>
    <row r="60" spans="2:107" s="11" customFormat="1" ht="20.25" customHeight="1">
      <c r="B60" s="568" t="str">
        <f>IF('Ergebniseingabe ER'!C64="","",'Ergebniseingabe ER'!C64)</f>
        <v/>
      </c>
      <c r="C60" s="568"/>
      <c r="D60" s="568"/>
      <c r="E60" s="568"/>
      <c r="F60" s="568" t="str">
        <f>IF('Ergebniseingabe ER'!G64="","",'Ergebniseingabe ER'!G64)</f>
        <v/>
      </c>
      <c r="G60" s="568"/>
      <c r="H60" s="568"/>
      <c r="J60" s="621" t="str">
        <f>'Ergebniseingabe ER'!K64</f>
        <v/>
      </c>
      <c r="K60" s="622"/>
      <c r="L60" s="639" t="str">
        <f>'Ergebniseingabe ER'!M64</f>
        <v>B2</v>
      </c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0"/>
      <c r="AF60" s="640"/>
      <c r="AG60" s="554" t="str">
        <f>'Ergebniseingabe ER'!AH64</f>
        <v/>
      </c>
      <c r="AH60" s="554"/>
      <c r="AI60" s="555"/>
      <c r="AJ60" s="556" t="str">
        <f>'Ergebniseingabe ER'!AK64</f>
        <v/>
      </c>
      <c r="AK60" s="556"/>
      <c r="AL60" s="556"/>
      <c r="AM60" s="620"/>
      <c r="AN60" s="620"/>
      <c r="AO60" s="620"/>
      <c r="AP60" s="608" t="str">
        <f>'Ergebniseingabe ER'!AQ64</f>
        <v/>
      </c>
      <c r="AQ60" s="554"/>
      <c r="AR60" s="554"/>
      <c r="AS60" s="554" t="str">
        <f>'Ergebniseingabe ER'!AT64</f>
        <v/>
      </c>
      <c r="AT60" s="554"/>
      <c r="AU60" s="555"/>
      <c r="AV60" s="598" t="str">
        <f>'Ergebniseingabe ER'!AW64</f>
        <v/>
      </c>
      <c r="AW60" s="599"/>
      <c r="AX60" s="618"/>
      <c r="AY60" s="598" t="str">
        <f>'Ergebniseingabe ER'!AZ64</f>
        <v/>
      </c>
      <c r="AZ60" s="599"/>
      <c r="BA60" s="618"/>
      <c r="BB60" s="598" t="str">
        <f>'Ergebniseingabe ER'!BC64</f>
        <v/>
      </c>
      <c r="BC60" s="599"/>
      <c r="BD60" s="618"/>
      <c r="BE60" s="599" t="str">
        <f>'Ergebniseingabe ER'!BF64</f>
        <v/>
      </c>
      <c r="BF60" s="599"/>
      <c r="BG60" s="156" t="str">
        <f>'Ergebniseingabe ER'!BH64</f>
        <v/>
      </c>
      <c r="BH60" s="618" t="str">
        <f>'Ergebniseingabe ER'!BI64</f>
        <v/>
      </c>
      <c r="BI60" s="556"/>
      <c r="BJ60" s="601" t="str">
        <f>'Ergebniseingabe ER'!BK64</f>
        <v/>
      </c>
      <c r="BK60" s="601"/>
      <c r="BL60" s="602"/>
      <c r="BM60" s="598" t="str">
        <f>'Ergebniseingabe ER'!BN64</f>
        <v/>
      </c>
      <c r="BN60" s="599"/>
      <c r="BO60" s="60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568" t="str">
        <f>IF('Ergebniseingabe ER'!C65="","",'Ergebniseingabe ER'!C65)</f>
        <v/>
      </c>
      <c r="C61" s="568"/>
      <c r="D61" s="568"/>
      <c r="E61" s="568"/>
      <c r="F61" s="568" t="str">
        <f>IF('Ergebniseingabe ER'!G65="","",'Ergebniseingabe ER'!G65)</f>
        <v/>
      </c>
      <c r="G61" s="568"/>
      <c r="H61" s="568"/>
      <c r="J61" s="581" t="str">
        <f>'Ergebniseingabe ER'!K65</f>
        <v/>
      </c>
      <c r="K61" s="582"/>
      <c r="L61" s="652" t="str">
        <f>'Ergebniseingabe ER'!M65</f>
        <v>B1</v>
      </c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585" t="str">
        <f>'Ergebniseingabe ER'!AH65</f>
        <v/>
      </c>
      <c r="AH61" s="585"/>
      <c r="AI61" s="586"/>
      <c r="AJ61" s="588" t="str">
        <f>'Ergebniseingabe ER'!AK65</f>
        <v/>
      </c>
      <c r="AK61" s="588"/>
      <c r="AL61" s="588"/>
      <c r="AM61" s="588" t="str">
        <f>'Ergebniseingabe ER'!AN65</f>
        <v/>
      </c>
      <c r="AN61" s="588"/>
      <c r="AO61" s="588"/>
      <c r="AP61" s="645"/>
      <c r="AQ61" s="646"/>
      <c r="AR61" s="646"/>
      <c r="AS61" s="585" t="str">
        <f>'Ergebniseingabe ER'!AT65</f>
        <v/>
      </c>
      <c r="AT61" s="585"/>
      <c r="AU61" s="586"/>
      <c r="AV61" s="589" t="str">
        <f>'Ergebniseingabe ER'!AW65</f>
        <v/>
      </c>
      <c r="AW61" s="590"/>
      <c r="AX61" s="587"/>
      <c r="AY61" s="589" t="str">
        <f>'Ergebniseingabe ER'!AZ65</f>
        <v/>
      </c>
      <c r="AZ61" s="590"/>
      <c r="BA61" s="587"/>
      <c r="BB61" s="589" t="str">
        <f>'Ergebniseingabe ER'!BC65</f>
        <v/>
      </c>
      <c r="BC61" s="590"/>
      <c r="BD61" s="587"/>
      <c r="BE61" s="590" t="str">
        <f>'Ergebniseingabe ER'!BF65</f>
        <v/>
      </c>
      <c r="BF61" s="590"/>
      <c r="BG61" s="154" t="str">
        <f>'Ergebniseingabe ER'!BH65</f>
        <v/>
      </c>
      <c r="BH61" s="587" t="str">
        <f>'Ergebniseingabe ER'!BI65</f>
        <v/>
      </c>
      <c r="BI61" s="588"/>
      <c r="BJ61" s="583" t="str">
        <f>'Ergebniseingabe ER'!BK65</f>
        <v/>
      </c>
      <c r="BK61" s="583"/>
      <c r="BL61" s="584"/>
      <c r="BM61" s="589" t="str">
        <f>'Ergebniseingabe ER'!BN65</f>
        <v/>
      </c>
      <c r="BN61" s="590"/>
      <c r="BO61" s="644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2:10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2:107" s="11" customFormat="1" ht="25.2" customHeight="1">
      <c r="C63" s="100" t="s">
        <v>53</v>
      </c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</row>
    <row r="64" spans="2:107" s="28" customFormat="1" ht="17.399999999999999"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5"/>
      <c r="X64" s="196"/>
      <c r="Y64" s="196"/>
      <c r="Z64" s="196"/>
      <c r="AA64" s="193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9"/>
      <c r="BC64" s="199"/>
      <c r="BD64" s="199"/>
      <c r="BE64" s="199"/>
      <c r="BF64" s="199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</row>
    <row r="65" spans="3:91" s="28" customFormat="1" ht="17.399999999999999">
      <c r="C65" s="197"/>
      <c r="D65" s="665" t="str">
        <f>'Ergebniseingabe ER'!D69&amp;": "&amp;'Ergebniseingabe ER'!N69</f>
        <v xml:space="preserve">Mannschaft 1: </v>
      </c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7"/>
      <c r="AC65" s="665" t="str">
        <f>'Ergebniseingabe ER'!X69&amp;": "&amp;'Ergebniseingabe ER'!AH69</f>
        <v xml:space="preserve">Mannschaft 5: </v>
      </c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7"/>
    </row>
    <row r="66" spans="3:91" ht="17.399999999999999">
      <c r="C66" s="198"/>
      <c r="D66" s="665" t="str">
        <f>'Ergebniseingabe ER'!D70&amp;": "&amp;'Ergebniseingabe ER'!N70</f>
        <v xml:space="preserve">Mannschaft 2: </v>
      </c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7"/>
      <c r="AC66" s="665" t="str">
        <f>'Ergebniseingabe ER'!X70&amp;": "&amp;'Ergebniseingabe ER'!AH70</f>
        <v xml:space="preserve">Mannschaft 6: </v>
      </c>
      <c r="AD66" s="666"/>
      <c r="AE66" s="666"/>
      <c r="AF66" s="666"/>
      <c r="AG66" s="666"/>
      <c r="AH66" s="666"/>
      <c r="AI66" s="666"/>
      <c r="AJ66" s="666"/>
      <c r="AK66" s="666"/>
      <c r="AL66" s="666"/>
      <c r="AM66" s="666"/>
      <c r="AN66" s="666"/>
      <c r="AO66" s="666"/>
      <c r="AP66" s="666"/>
      <c r="AQ66" s="666"/>
      <c r="AR66" s="666"/>
      <c r="AS66" s="666"/>
      <c r="AT66" s="666"/>
      <c r="AU66" s="666"/>
      <c r="AV66" s="666"/>
      <c r="AW66" s="666"/>
      <c r="AX66" s="666"/>
      <c r="AY66" s="666"/>
      <c r="AZ66" s="666"/>
      <c r="BA66" s="667"/>
      <c r="BB66" s="5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3:91" ht="17.399999999999999">
      <c r="C67" s="198"/>
      <c r="D67" s="665" t="str">
        <f>'Ergebniseingabe ER'!D71&amp;": "&amp;'Ergebniseingabe ER'!N71</f>
        <v xml:space="preserve">Mannschaft 3: </v>
      </c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7"/>
      <c r="AC67" s="665" t="str">
        <f>'Ergebniseingabe ER'!X71&amp;": "&amp;'Ergebniseingabe ER'!AH71</f>
        <v xml:space="preserve">Mannschaft 7: </v>
      </c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666"/>
      <c r="AS67" s="666"/>
      <c r="AT67" s="666"/>
      <c r="AU67" s="666"/>
      <c r="AV67" s="666"/>
      <c r="AW67" s="666"/>
      <c r="AX67" s="666"/>
      <c r="AY67" s="666"/>
      <c r="AZ67" s="666"/>
      <c r="BA67" s="667"/>
      <c r="BB67" s="5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3:91" ht="17.399999999999999">
      <c r="C68" s="198"/>
      <c r="D68" s="665" t="str">
        <f>'Ergebniseingabe ER'!D72&amp;": "&amp;'Ergebniseingabe ER'!N72</f>
        <v xml:space="preserve">Mannschaft 4: </v>
      </c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7"/>
      <c r="AC68" s="665" t="str">
        <f>'Ergebniseingabe ER'!X72&amp;": "&amp;'Ergebniseingabe ER'!AH72</f>
        <v xml:space="preserve">Mannschaft 8: </v>
      </c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7"/>
      <c r="BB68" s="5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3:91" ht="16.2" customHeight="1">
      <c r="D69" s="101"/>
      <c r="AE69" s="2"/>
      <c r="AF69" s="2"/>
      <c r="AG69" s="2"/>
      <c r="AH69" s="2"/>
      <c r="AI69" s="2"/>
      <c r="AJ69" s="3"/>
      <c r="AK69" s="4"/>
      <c r="AL69" s="4"/>
      <c r="AM69" s="4"/>
      <c r="AN69" s="3"/>
      <c r="AO69" s="4"/>
      <c r="AP69" s="4"/>
      <c r="AQ69" s="4"/>
      <c r="AR69" s="4"/>
      <c r="AS69" s="4"/>
      <c r="AT69" s="2"/>
      <c r="AU69" s="2"/>
      <c r="AV69" s="2"/>
      <c r="AW69" s="2"/>
      <c r="AX69" s="2"/>
      <c r="AY69" s="5"/>
      <c r="AZ69" s="5"/>
      <c r="BA69" s="5"/>
      <c r="BB69" s="5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3:91" ht="15.6">
      <c r="D70" s="101"/>
      <c r="AE70" s="2"/>
      <c r="AF70" s="2"/>
      <c r="AG70" s="2"/>
      <c r="AH70" s="2"/>
      <c r="AI70" s="2"/>
      <c r="AJ70" s="3"/>
      <c r="AK70" s="4"/>
      <c r="AL70" s="4"/>
      <c r="AM70" s="4"/>
      <c r="AN70" s="3"/>
      <c r="AO70" s="4"/>
      <c r="AP70" s="4"/>
      <c r="AQ70" s="4"/>
      <c r="AR70" s="4"/>
      <c r="AS70" s="4"/>
      <c r="AT70" s="2"/>
      <c r="AU70" s="2"/>
      <c r="AV70" s="2"/>
      <c r="AW70" s="2"/>
      <c r="AX70" s="2"/>
      <c r="AY70" s="5"/>
      <c r="AZ70" s="5"/>
      <c r="BA70" s="5"/>
      <c r="BB70" s="5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3:91" ht="15.6">
      <c r="D71" s="101"/>
      <c r="AZ71" s="2"/>
      <c r="BA71" s="2"/>
      <c r="BB71" s="2"/>
      <c r="BC71" s="2"/>
      <c r="BD71" s="2"/>
      <c r="BE71" s="3"/>
      <c r="BF71" s="4"/>
      <c r="BG71" s="4"/>
      <c r="BH71" s="4"/>
      <c r="BI71" s="3"/>
      <c r="BJ71" s="4"/>
      <c r="BK71" s="4"/>
      <c r="BL71" s="4"/>
      <c r="BM71" s="4"/>
      <c r="BN71" s="4"/>
      <c r="BO71" s="2"/>
      <c r="BT71" s="5"/>
      <c r="BU71" s="5"/>
      <c r="BV71" s="5"/>
      <c r="BW71" s="5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3:91" ht="13.2">
      <c r="AZ72" s="2"/>
      <c r="BA72" s="2"/>
      <c r="BB72" s="2"/>
      <c r="BC72" s="2"/>
      <c r="BD72" s="2"/>
      <c r="BE72" s="3"/>
      <c r="BF72" s="4"/>
      <c r="BG72" s="4"/>
      <c r="BH72" s="4"/>
      <c r="BI72" s="3"/>
      <c r="BJ72" s="4"/>
      <c r="BK72" s="4"/>
      <c r="BL72" s="4"/>
      <c r="BM72" s="4"/>
      <c r="BN72" s="4"/>
      <c r="BO72" s="2"/>
      <c r="BT72" s="5"/>
      <c r="BU72" s="5"/>
      <c r="BV72" s="5"/>
      <c r="BW72" s="5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3:91" ht="13.2">
      <c r="AZ73" s="2"/>
      <c r="BA73" s="2"/>
      <c r="BB73" s="2"/>
      <c r="BC73" s="2"/>
      <c r="BD73" s="2"/>
      <c r="BE73" s="3"/>
      <c r="BF73" s="4"/>
      <c r="BG73" s="4"/>
      <c r="BH73" s="4"/>
      <c r="BI73" s="3"/>
      <c r="BJ73" s="4"/>
      <c r="BK73" s="4"/>
      <c r="BL73" s="4"/>
      <c r="BM73" s="4"/>
      <c r="BN73" s="4"/>
      <c r="BO73" s="2"/>
      <c r="BT73" s="5"/>
      <c r="BU73" s="5"/>
      <c r="BV73" s="5"/>
      <c r="BW73" s="5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3:91" ht="13.2">
      <c r="AZ74" s="2"/>
      <c r="BA74" s="2"/>
      <c r="BB74" s="2"/>
      <c r="BC74" s="2"/>
      <c r="BD74" s="2"/>
      <c r="BE74" s="3"/>
      <c r="BF74" s="4"/>
      <c r="BG74" s="4"/>
      <c r="BH74" s="4"/>
      <c r="BI74" s="3"/>
      <c r="BJ74" s="4"/>
      <c r="BK74" s="4"/>
      <c r="BL74" s="4"/>
      <c r="BM74" s="4"/>
      <c r="BN74" s="4"/>
      <c r="BO74" s="2"/>
      <c r="BT74" s="5"/>
      <c r="BU74" s="5"/>
      <c r="BV74" s="5"/>
      <c r="BW74" s="5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112" ht="15.6" customHeight="1"/>
    <row r="113" ht="16.2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/>
    <row r="121" ht="15" customHeight="1"/>
    <row r="122" ht="16.2" customHeight="1"/>
    <row r="123" ht="15.6" customHeight="1"/>
    <row r="124" ht="15.6" customHeight="1"/>
    <row r="125" ht="15.6" customHeight="1"/>
    <row r="126" ht="16.2" customHeight="1"/>
  </sheetData>
  <sheetProtection sheet="1" objects="1" scenarios="1"/>
  <mergeCells count="292">
    <mergeCell ref="B2:AT2"/>
    <mergeCell ref="B3:AT3"/>
    <mergeCell ref="AW3:BD3"/>
    <mergeCell ref="B4:AT4"/>
    <mergeCell ref="B6:AT6"/>
    <mergeCell ref="B8:AT8"/>
    <mergeCell ref="AM10:AU10"/>
    <mergeCell ref="AV10:AZ10"/>
    <mergeCell ref="C14:W14"/>
    <mergeCell ref="AB14:AV14"/>
    <mergeCell ref="C15:W15"/>
    <mergeCell ref="AB15:AV15"/>
    <mergeCell ref="A10:F10"/>
    <mergeCell ref="G10:J10"/>
    <mergeCell ref="T10:U10"/>
    <mergeCell ref="W10:AA10"/>
    <mergeCell ref="AB10:AG10"/>
    <mergeCell ref="AH10:AL10"/>
    <mergeCell ref="B22:C22"/>
    <mergeCell ref="D22:F22"/>
    <mergeCell ref="G22:I22"/>
    <mergeCell ref="J22:M22"/>
    <mergeCell ref="N22:BD22"/>
    <mergeCell ref="BE22:BI22"/>
    <mergeCell ref="C16:W16"/>
    <mergeCell ref="AB16:AV16"/>
    <mergeCell ref="C17:W17"/>
    <mergeCell ref="AB17:AV17"/>
    <mergeCell ref="C18:W18"/>
    <mergeCell ref="AB18:AV18"/>
    <mergeCell ref="BE23:BG23"/>
    <mergeCell ref="BH23:BI23"/>
    <mergeCell ref="B24:C24"/>
    <mergeCell ref="D24:F24"/>
    <mergeCell ref="G24:I24"/>
    <mergeCell ref="J24:M24"/>
    <mergeCell ref="N24:AH24"/>
    <mergeCell ref="AJ24:BD24"/>
    <mergeCell ref="BE24:BG24"/>
    <mergeCell ref="BH24:BI24"/>
    <mergeCell ref="B23:C23"/>
    <mergeCell ref="D23:F23"/>
    <mergeCell ref="G23:I23"/>
    <mergeCell ref="J23:M23"/>
    <mergeCell ref="N23:AH23"/>
    <mergeCell ref="AJ23:BD23"/>
    <mergeCell ref="BE25:BG25"/>
    <mergeCell ref="BH25:BI25"/>
    <mergeCell ref="B26:C26"/>
    <mergeCell ref="D26:F26"/>
    <mergeCell ref="G26:I26"/>
    <mergeCell ref="J26:M26"/>
    <mergeCell ref="N26:AH26"/>
    <mergeCell ref="AJ26:BD26"/>
    <mergeCell ref="BE26:BG26"/>
    <mergeCell ref="BH26:BI26"/>
    <mergeCell ref="B25:C25"/>
    <mergeCell ref="D25:F25"/>
    <mergeCell ref="G25:I25"/>
    <mergeCell ref="J25:M25"/>
    <mergeCell ref="N25:AH25"/>
    <mergeCell ref="AJ25:BD25"/>
    <mergeCell ref="BE27:BG27"/>
    <mergeCell ref="BH27:BI27"/>
    <mergeCell ref="B28:C28"/>
    <mergeCell ref="D28:F28"/>
    <mergeCell ref="G28:I28"/>
    <mergeCell ref="J28:M28"/>
    <mergeCell ref="N28:AH28"/>
    <mergeCell ref="AJ28:BD28"/>
    <mergeCell ref="BE28:BG28"/>
    <mergeCell ref="BH28:BI28"/>
    <mergeCell ref="B27:C27"/>
    <mergeCell ref="D27:F27"/>
    <mergeCell ref="G27:I27"/>
    <mergeCell ref="J27:M27"/>
    <mergeCell ref="N27:AH27"/>
    <mergeCell ref="AJ27:BD27"/>
    <mergeCell ref="BE29:BG29"/>
    <mergeCell ref="BH29:BI29"/>
    <mergeCell ref="B30:C30"/>
    <mergeCell ref="D30:F30"/>
    <mergeCell ref="G30:I30"/>
    <mergeCell ref="J30:M30"/>
    <mergeCell ref="N30:AH30"/>
    <mergeCell ref="AJ30:BD30"/>
    <mergeCell ref="BE30:BG30"/>
    <mergeCell ref="BH30:BI30"/>
    <mergeCell ref="B29:C29"/>
    <mergeCell ref="D29:F29"/>
    <mergeCell ref="G29:I29"/>
    <mergeCell ref="J29:M29"/>
    <mergeCell ref="N29:AH29"/>
    <mergeCell ref="AJ29:BD29"/>
    <mergeCell ref="BE31:BG31"/>
    <mergeCell ref="BH31:BI31"/>
    <mergeCell ref="B32:C32"/>
    <mergeCell ref="D32:F32"/>
    <mergeCell ref="G32:I32"/>
    <mergeCell ref="J32:M32"/>
    <mergeCell ref="N32:AH32"/>
    <mergeCell ref="AJ32:BD32"/>
    <mergeCell ref="BE32:BG32"/>
    <mergeCell ref="BH32:BI32"/>
    <mergeCell ref="B31:C31"/>
    <mergeCell ref="D31:F31"/>
    <mergeCell ref="G31:I31"/>
    <mergeCell ref="J31:M31"/>
    <mergeCell ref="N31:AH31"/>
    <mergeCell ref="AJ31:BD31"/>
    <mergeCell ref="BE33:BG33"/>
    <mergeCell ref="BH33:BI33"/>
    <mergeCell ref="B34:C34"/>
    <mergeCell ref="D34:F34"/>
    <mergeCell ref="G34:I34"/>
    <mergeCell ref="J34:M34"/>
    <mergeCell ref="N34:AH34"/>
    <mergeCell ref="AJ34:BD34"/>
    <mergeCell ref="BE34:BG34"/>
    <mergeCell ref="BH34:BI34"/>
    <mergeCell ref="B33:C33"/>
    <mergeCell ref="D33:F33"/>
    <mergeCell ref="G33:I33"/>
    <mergeCell ref="J33:M33"/>
    <mergeCell ref="N33:AH33"/>
    <mergeCell ref="AJ33:BD33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S44:AU44"/>
    <mergeCell ref="AV44:AX44"/>
    <mergeCell ref="AY44:BA44"/>
    <mergeCell ref="BB44:BD44"/>
    <mergeCell ref="BE44:BI44"/>
    <mergeCell ref="BJ44:BL44"/>
    <mergeCell ref="AG37:AI44"/>
    <mergeCell ref="AJ37:AL44"/>
    <mergeCell ref="AM37:AO44"/>
    <mergeCell ref="AP37:AR44"/>
    <mergeCell ref="B43:H43"/>
    <mergeCell ref="B44:E44"/>
    <mergeCell ref="F44:H44"/>
    <mergeCell ref="J44:AF44"/>
    <mergeCell ref="AS47:AU47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5:AX45"/>
    <mergeCell ref="AY45:BA45"/>
    <mergeCell ref="BB45:BD45"/>
    <mergeCell ref="BE45:BF45"/>
    <mergeCell ref="BH45:BI45"/>
    <mergeCell ref="BJ45:BL45"/>
    <mergeCell ref="BM46:BO46"/>
    <mergeCell ref="AV46:AX46"/>
    <mergeCell ref="AY46:BA46"/>
    <mergeCell ref="BB46:BD46"/>
    <mergeCell ref="BE46:BF46"/>
    <mergeCell ref="BH46:BI46"/>
    <mergeCell ref="BJ46:BL46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7:AX47"/>
    <mergeCell ref="AY47:BA47"/>
    <mergeCell ref="BB47:BD47"/>
    <mergeCell ref="BE47:BF47"/>
    <mergeCell ref="BH47:BI47"/>
    <mergeCell ref="BJ47:BL47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B56:H56"/>
    <mergeCell ref="B57:E57"/>
    <mergeCell ref="F57:H57"/>
    <mergeCell ref="J57:AF57"/>
    <mergeCell ref="AS57:AU57"/>
    <mergeCell ref="AV48:AX48"/>
    <mergeCell ref="AY48:BA48"/>
    <mergeCell ref="BB48:BD48"/>
    <mergeCell ref="BE48:BF48"/>
    <mergeCell ref="AV57:AX57"/>
    <mergeCell ref="AY57:BA57"/>
    <mergeCell ref="BB57:BD57"/>
    <mergeCell ref="BE57:BI57"/>
    <mergeCell ref="BJ57:BL57"/>
    <mergeCell ref="BM57:BO57"/>
    <mergeCell ref="BM48:BO48"/>
    <mergeCell ref="AG50:AI57"/>
    <mergeCell ref="AJ50:AL57"/>
    <mergeCell ref="AM50:AO57"/>
    <mergeCell ref="AP50:AR57"/>
    <mergeCell ref="BH48:BI48"/>
    <mergeCell ref="BJ48:BL48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8:AO58"/>
    <mergeCell ref="AP58:AR58"/>
    <mergeCell ref="AS58:AU58"/>
    <mergeCell ref="AV58:AX58"/>
    <mergeCell ref="AY58:BA58"/>
    <mergeCell ref="BB58:BD58"/>
    <mergeCell ref="B58:E58"/>
    <mergeCell ref="F58:H58"/>
    <mergeCell ref="J58:K58"/>
    <mergeCell ref="L58:AF58"/>
    <mergeCell ref="AG58:AI58"/>
    <mergeCell ref="AJ58:AL58"/>
    <mergeCell ref="BE59:BF59"/>
    <mergeCell ref="BH59:BI59"/>
    <mergeCell ref="AM60:AO60"/>
    <mergeCell ref="AP60:AR60"/>
    <mergeCell ref="AS60:AU60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AM59:AO59"/>
    <mergeCell ref="AP59:AR59"/>
    <mergeCell ref="AS59:AU59"/>
    <mergeCell ref="AV59:AX59"/>
    <mergeCell ref="AY59:BA59"/>
    <mergeCell ref="BB59:BD59"/>
    <mergeCell ref="BE60:BF60"/>
    <mergeCell ref="BH60:BI60"/>
    <mergeCell ref="BJ60:BL60"/>
    <mergeCell ref="BM60:BO60"/>
    <mergeCell ref="AV60:AX60"/>
    <mergeCell ref="AY60:BA60"/>
    <mergeCell ref="BB60:BD60"/>
    <mergeCell ref="BH61:BI61"/>
    <mergeCell ref="BJ61:BL61"/>
    <mergeCell ref="BM61:BO61"/>
    <mergeCell ref="AM61:AO61"/>
    <mergeCell ref="AP61:AR61"/>
    <mergeCell ref="AS61:AU61"/>
    <mergeCell ref="AV61:AX61"/>
    <mergeCell ref="AY61:BA61"/>
    <mergeCell ref="BB61:BD61"/>
    <mergeCell ref="D65:AB65"/>
    <mergeCell ref="D66:AB66"/>
    <mergeCell ref="D67:AB67"/>
    <mergeCell ref="D68:AB68"/>
    <mergeCell ref="AC65:BA65"/>
    <mergeCell ref="AC66:BA66"/>
    <mergeCell ref="AC67:BA67"/>
    <mergeCell ref="AC68:BA68"/>
    <mergeCell ref="BE61:BF61"/>
    <mergeCell ref="B61:E61"/>
    <mergeCell ref="F61:H61"/>
    <mergeCell ref="J61:K61"/>
    <mergeCell ref="L61:AF61"/>
    <mergeCell ref="AG61:AI61"/>
    <mergeCell ref="AJ61:AL61"/>
  </mergeCells>
  <conditionalFormatting sqref="N23:N34">
    <cfRule type="expression" dxfId="37" priority="1" stopIfTrue="1">
      <formula>AND(BE23&gt;BH23,BE23&lt;&gt;"",BH23&lt;&gt;"")</formula>
    </cfRule>
    <cfRule type="expression" dxfId="36" priority="2" stopIfTrue="1">
      <formula>AND(BE23=BH23,BE23&lt;&gt;"",BH23&lt;&gt;"")</formula>
    </cfRule>
    <cfRule type="expression" dxfId="35" priority="3" stopIfTrue="1">
      <formula>AND(BE23&lt;BH23,BE23&lt;&gt;"",BH23&lt;&gt;"")</formula>
    </cfRule>
  </conditionalFormatting>
  <conditionalFormatting sqref="AJ23:AJ34">
    <cfRule type="expression" dxfId="34" priority="4" stopIfTrue="1">
      <formula>AND(BH23&gt;BE23,BE23&lt;&gt;"",BH23&lt;&gt;"")</formula>
    </cfRule>
    <cfRule type="expression" dxfId="33" priority="5" stopIfTrue="1">
      <formula>AND(BH23=BE23,BE23&lt;&gt;"",BH23&lt;&gt;"")</formula>
    </cfRule>
    <cfRule type="expression" dxfId="32" priority="6" stopIfTrue="1">
      <formula>AND(BH23&lt;BE23,BE23&lt;&gt;"",BH23&lt;&gt;"")</formula>
    </cfRule>
  </conditionalFormatting>
  <conditionalFormatting sqref="AG49:AR49 AS49:BO55 AG48:BO48 L49:AF55">
    <cfRule type="expression" dxfId="31" priority="7" stopIfTrue="1">
      <formula>$J$48=""</formula>
    </cfRule>
  </conditionalFormatting>
  <conditionalFormatting sqref="AG45:BO45">
    <cfRule type="expression" dxfId="30" priority="8" stopIfTrue="1">
      <formula>$J$46=""</formula>
    </cfRule>
  </conditionalFormatting>
  <conditionalFormatting sqref="AG46:BO46">
    <cfRule type="expression" dxfId="29" priority="9" stopIfTrue="1">
      <formula>$J$46=""</formula>
    </cfRule>
    <cfRule type="expression" dxfId="28" priority="10" stopIfTrue="1">
      <formula>$J$47=""</formula>
    </cfRule>
  </conditionalFormatting>
  <conditionalFormatting sqref="AG47:BO47">
    <cfRule type="expression" dxfId="27" priority="11" stopIfTrue="1">
      <formula>$J$47=""</formula>
    </cfRule>
    <cfRule type="expression" dxfId="26" priority="12" stopIfTrue="1">
      <formula>$J$48=""</formula>
    </cfRule>
  </conditionalFormatting>
  <conditionalFormatting sqref="AG58:BO58">
    <cfRule type="expression" dxfId="25" priority="13" stopIfTrue="1">
      <formula>$J$59=""</formula>
    </cfRule>
  </conditionalFormatting>
  <conditionalFormatting sqref="AG59:BO59">
    <cfRule type="expression" dxfId="24" priority="14" stopIfTrue="1">
      <formula>$J$59=""</formula>
    </cfRule>
    <cfRule type="expression" dxfId="23" priority="15" stopIfTrue="1">
      <formula>$J$60=""</formula>
    </cfRule>
  </conditionalFormatting>
  <conditionalFormatting sqref="AG60:BO60">
    <cfRule type="expression" dxfId="22" priority="16" stopIfTrue="1">
      <formula>$J$60=""</formula>
    </cfRule>
    <cfRule type="expression" dxfId="21" priority="17" stopIfTrue="1">
      <formula>$J$61=""</formula>
    </cfRule>
  </conditionalFormatting>
  <conditionalFormatting sqref="AG61:BO61">
    <cfRule type="expression" dxfId="20" priority="18" stopIfTrue="1">
      <formula>$J$61=""</formula>
    </cfRule>
  </conditionalFormatting>
  <conditionalFormatting sqref="L45">
    <cfRule type="expression" dxfId="19" priority="19" stopIfTrue="1">
      <formula>$AS$45=""</formula>
    </cfRule>
    <cfRule type="expression" dxfId="18" priority="20" stopIfTrue="1">
      <formula>$J$46=""</formula>
    </cfRule>
  </conditionalFormatting>
  <conditionalFormatting sqref="L46">
    <cfRule type="expression" dxfId="17" priority="21" stopIfTrue="1">
      <formula>$AS$46=""</formula>
    </cfRule>
    <cfRule type="expression" dxfId="16" priority="22" stopIfTrue="1">
      <formula>$J$46=""</formula>
    </cfRule>
    <cfRule type="expression" dxfId="15" priority="23" stopIfTrue="1">
      <formula>$J$47=""</formula>
    </cfRule>
  </conditionalFormatting>
  <conditionalFormatting sqref="L47">
    <cfRule type="expression" dxfId="14" priority="24" stopIfTrue="1">
      <formula>$AS$47=""</formula>
    </cfRule>
    <cfRule type="expression" dxfId="13" priority="25" stopIfTrue="1">
      <formula>$J$47=""</formula>
    </cfRule>
    <cfRule type="expression" dxfId="12" priority="26" stopIfTrue="1">
      <formula>$J$48=""</formula>
    </cfRule>
  </conditionalFormatting>
  <conditionalFormatting sqref="L48">
    <cfRule type="expression" dxfId="11" priority="27" stopIfTrue="1">
      <formula>$AS$48=""</formula>
    </cfRule>
    <cfRule type="expression" dxfId="10" priority="28" stopIfTrue="1">
      <formula>$J$48=""</formula>
    </cfRule>
  </conditionalFormatting>
  <conditionalFormatting sqref="L58">
    <cfRule type="expression" dxfId="9" priority="29" stopIfTrue="1">
      <formula>$AS$58=""</formula>
    </cfRule>
    <cfRule type="expression" dxfId="8" priority="30" stopIfTrue="1">
      <formula>$J$59=""</formula>
    </cfRule>
  </conditionalFormatting>
  <conditionalFormatting sqref="L59">
    <cfRule type="expression" dxfId="7" priority="31" stopIfTrue="1">
      <formula>$AS$59=""</formula>
    </cfRule>
    <cfRule type="expression" dxfId="6" priority="32" stopIfTrue="1">
      <formula>$J$59=""</formula>
    </cfRule>
    <cfRule type="expression" dxfId="5" priority="33" stopIfTrue="1">
      <formula>$J$60=""</formula>
    </cfRule>
  </conditionalFormatting>
  <conditionalFormatting sqref="L60">
    <cfRule type="expression" dxfId="4" priority="34" stopIfTrue="1">
      <formula>$AS$60=""</formula>
    </cfRule>
    <cfRule type="expression" dxfId="3" priority="35" stopIfTrue="1">
      <formula>$J$60=""</formula>
    </cfRule>
    <cfRule type="expression" dxfId="2" priority="36" stopIfTrue="1">
      <formula>$J$61=""</formula>
    </cfRule>
  </conditionalFormatting>
  <conditionalFormatting sqref="L61">
    <cfRule type="expression" dxfId="1" priority="37" stopIfTrue="1">
      <formula>$AS$61=""</formula>
    </cfRule>
    <cfRule type="expression" dxfId="0" priority="38" stopIfTrue="1">
      <formula>$J$61=""</formula>
    </cfRule>
  </conditionalFormatting>
  <dataValidations count="1">
    <dataValidation type="whole" operator="greaterThanOrEqual" allowBlank="1" showErrorMessage="1" errorTitle="Fehler" error="Nur Zahlen eingeben!" sqref="AV10:AZ10 W10:AA10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7" orientation="portrait" horizontalDpi="300" verticalDpi="300" r:id="rId1"/>
  <headerFooter alignWithMargins="0">
    <oddFooter xml:space="preserve">&amp;R&amp;P von &amp;N </oddFooter>
  </headerFooter>
  <colBreaks count="1" manualBreakCount="1">
    <brk id="68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B2:CH56"/>
  <sheetViews>
    <sheetView workbookViewId="0">
      <selection activeCell="B6" sqref="B6:AT6"/>
    </sheetView>
  </sheetViews>
  <sheetFormatPr baseColWidth="10" defaultColWidth="11.44140625" defaultRowHeight="13.2"/>
  <cols>
    <col min="1" max="2" width="2.88671875" bestFit="1" customWidth="1"/>
    <col min="3" max="3" width="1.88671875" bestFit="1" customWidth="1"/>
    <col min="4" max="4" width="24.6640625" bestFit="1" customWidth="1"/>
    <col min="5" max="6" width="12.6640625" bestFit="1" customWidth="1"/>
    <col min="7" max="8" width="3.33203125" bestFit="1" customWidth="1"/>
    <col min="9" max="9" width="6.33203125" bestFit="1" customWidth="1"/>
    <col min="10" max="10" width="3.6640625" bestFit="1" customWidth="1"/>
    <col min="11" max="11" width="15.6640625" customWidth="1"/>
    <col min="12" max="12" width="5.6640625" bestFit="1" customWidth="1"/>
    <col min="13" max="15" width="2.88671875" bestFit="1" customWidth="1"/>
    <col min="17" max="17" width="12.6640625" bestFit="1" customWidth="1"/>
    <col min="18" max="21" width="3" bestFit="1" customWidth="1"/>
    <col min="23" max="23" width="12.6640625" bestFit="1" customWidth="1"/>
    <col min="24" max="27" width="3" bestFit="1" customWidth="1"/>
    <col min="29" max="29" width="17.109375" bestFit="1" customWidth="1"/>
    <col min="30" max="30" width="1.88671875" bestFit="1" customWidth="1"/>
    <col min="31" max="31" width="1.6640625" bestFit="1" customWidth="1"/>
    <col min="33" max="34" width="1.88671875" bestFit="1" customWidth="1"/>
    <col min="35" max="35" width="3.33203125" bestFit="1" customWidth="1"/>
    <col min="37" max="37" width="1.88671875" bestFit="1" customWidth="1"/>
    <col min="38" max="38" width="3" bestFit="1" customWidth="1"/>
    <col min="39" max="39" width="3.6640625" customWidth="1"/>
    <col min="40" max="40" width="3" bestFit="1" customWidth="1"/>
    <col min="41" max="41" width="7.33203125" bestFit="1" customWidth="1"/>
    <col min="43" max="43" width="1.88671875" bestFit="1" customWidth="1"/>
    <col min="44" max="46" width="3" bestFit="1" customWidth="1"/>
    <col min="48" max="48" width="4.109375" bestFit="1" customWidth="1"/>
    <col min="49" max="51" width="3" bestFit="1" customWidth="1"/>
  </cols>
  <sheetData>
    <row r="2" spans="2:86" s="29" customFormat="1">
      <c r="AK2" s="35"/>
      <c r="AL2" s="30"/>
      <c r="AM2" s="31"/>
      <c r="AN2" s="31"/>
      <c r="AO2" s="36"/>
      <c r="AP2" s="32"/>
      <c r="AQ2" s="32"/>
      <c r="AR2" s="32"/>
      <c r="AS2" s="33"/>
      <c r="AT2" s="32"/>
      <c r="AU2" s="32"/>
      <c r="AV2" s="32"/>
      <c r="AW2" s="32"/>
      <c r="AX2" s="32"/>
    </row>
    <row r="3" spans="2:86" s="29" customFormat="1">
      <c r="C3" s="78">
        <v>1</v>
      </c>
      <c r="D3" s="78">
        <v>2</v>
      </c>
      <c r="E3" s="78">
        <v>3</v>
      </c>
      <c r="F3" s="36">
        <v>4</v>
      </c>
      <c r="G3" s="36">
        <v>5</v>
      </c>
      <c r="H3" s="36">
        <v>6</v>
      </c>
      <c r="I3" s="36">
        <v>7</v>
      </c>
      <c r="J3" s="36">
        <v>8</v>
      </c>
      <c r="K3" s="36">
        <v>9</v>
      </c>
      <c r="L3" s="79">
        <v>10</v>
      </c>
      <c r="M3" s="36">
        <v>11</v>
      </c>
      <c r="N3" s="80">
        <v>12</v>
      </c>
      <c r="O3" s="36">
        <v>13</v>
      </c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  <c r="AW3" s="34"/>
      <c r="AX3" s="32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</row>
    <row r="4" spans="2:86" s="29" customFormat="1" ht="64.2">
      <c r="B4" s="36"/>
      <c r="C4" s="78"/>
      <c r="D4" s="78"/>
      <c r="E4" s="78"/>
      <c r="F4" s="78"/>
      <c r="G4" s="36" t="s">
        <v>54</v>
      </c>
      <c r="H4" s="36" t="s">
        <v>23</v>
      </c>
      <c r="I4" s="78" t="s">
        <v>55</v>
      </c>
      <c r="J4" s="78" t="s">
        <v>56</v>
      </c>
      <c r="K4" s="36"/>
      <c r="L4" s="78" t="s">
        <v>57</v>
      </c>
      <c r="M4" s="36" t="s">
        <v>58</v>
      </c>
      <c r="N4" s="80" t="s">
        <v>31</v>
      </c>
      <c r="O4" s="36" t="s">
        <v>32</v>
      </c>
      <c r="Q4" s="163" t="s">
        <v>33</v>
      </c>
      <c r="R4" s="164" t="str">
        <f>Q5</f>
        <v>Mannschaft 1</v>
      </c>
      <c r="S4" s="164" t="str">
        <f>Q6</f>
        <v>Mannschaft 2</v>
      </c>
      <c r="T4" s="164" t="str">
        <f>Q7</f>
        <v>Mannschaft 3</v>
      </c>
      <c r="U4" s="164" t="str">
        <f>Q8</f>
        <v>Mannschaft 4</v>
      </c>
      <c r="V4" s="2"/>
      <c r="W4" s="163" t="s">
        <v>55</v>
      </c>
      <c r="X4" s="164" t="str">
        <f>W5</f>
        <v>Mannschaft 1</v>
      </c>
      <c r="Y4" s="164" t="str">
        <f>W6</f>
        <v>Mannschaft 2</v>
      </c>
      <c r="Z4" s="164" t="str">
        <f>W7</f>
        <v>Mannschaft 3</v>
      </c>
      <c r="AA4" s="164" t="str">
        <f>W8</f>
        <v>Mannschaft 4</v>
      </c>
      <c r="AB4" s="2"/>
      <c r="AC4" s="2"/>
      <c r="AD4" s="2"/>
      <c r="AE4" s="2"/>
      <c r="AF4" s="2"/>
      <c r="AG4" s="165"/>
      <c r="AH4" s="166"/>
      <c r="AI4" s="166"/>
      <c r="AJ4" s="167"/>
      <c r="AK4" s="168" t="e">
        <f>MATCH(1,AD5:AD8,0)</f>
        <v>#N/A</v>
      </c>
      <c r="AL4" s="87"/>
      <c r="AM4" s="169"/>
      <c r="AN4" s="169"/>
      <c r="AO4" s="169"/>
      <c r="AP4" s="167"/>
      <c r="AQ4" s="88" t="e">
        <f ca="1">MATCH(1,OFFSET($AD$5:$AD$8,AK4,0),0)+AK4</f>
        <v>#N/A</v>
      </c>
      <c r="AR4" s="169"/>
      <c r="AS4" s="169"/>
      <c r="AT4" s="169"/>
      <c r="AU4" s="169"/>
      <c r="AV4" s="88" t="e">
        <f ca="1">MATCH(1,OFFSET($AD$5:$AD$8,AQ4,0),0)+AQ4</f>
        <v>#N/A</v>
      </c>
      <c r="AW4" s="169"/>
      <c r="AX4" s="169"/>
      <c r="AY4" s="169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</row>
    <row r="5" spans="2:86" s="29" customFormat="1">
      <c r="B5" s="36">
        <v>1</v>
      </c>
      <c r="C5" s="78">
        <f>RANK(D5,$D$5:$D$8,1)</f>
        <v>1</v>
      </c>
      <c r="D5" s="78">
        <f>E5+ROW()/1000</f>
        <v>1.0049999999999999</v>
      </c>
      <c r="E5" s="78">
        <f>RANK(K5,$K$5:$K$8)</f>
        <v>1</v>
      </c>
      <c r="F5" s="36" t="str">
        <f>VLOOKUP(B5,'Ergebniseingabe VR'!$C$19:$X$22,2,0)</f>
        <v>Mannschaft 1</v>
      </c>
      <c r="G5" s="32">
        <f>SUMPRODUCT((F5='Ergebniseingabe VR'!$O$27:$AI$38)*('Ergebniseingabe VR'!$BF$27:$BF$38))+SUMPRODUCT((F5='Ergebniseingabe VR'!$AK$27:$BE$38)*('Ergebniseingabe VR'!$BI$27:$BI$38))</f>
        <v>0</v>
      </c>
      <c r="H5" s="32">
        <f>SUMPRODUCT((F5='Ergebniseingabe VR'!$O$27:$AI$38)*('Ergebniseingabe VR'!$BI$27:$BI$38))+SUMPRODUCT((F5='Ergebniseingabe VR'!$AK$27:$BE$38)*('Ergebniseingabe VR'!$BF$27:$BF$38))</f>
        <v>0</v>
      </c>
      <c r="I5" s="32">
        <f>(SUMPRODUCT((F5='Ergebniseingabe VR'!$O$27:$AI$38)*(('Ergebniseingabe VR'!$BF$27:$BF$38)&gt;('Ergebniseingabe VR'!$BI$27:$BI$38)))+SUMPRODUCT((F5='Ergebniseingabe VR'!$AK$27:$BE$38)*(('Ergebniseingabe VR'!$BI$27:$BI$38)&gt;('Ergebniseingabe VR'!$BF$27:$BF$38))))*3+SUMPRODUCT(((F5='Ergebniseingabe VR'!$O$27:$AI$38)+(F5='Ergebniseingabe VR'!$AK$27:$BE$38))*(('Ergebniseingabe VR'!$BI$27:$BI$38)=('Ergebniseingabe VR'!$BF$27:$BF$38))*NOT(ISBLANK('Ergebniseingabe VR'!$BF$27:$BF$38)))</f>
        <v>0</v>
      </c>
      <c r="J5" s="33">
        <f>G5-H5</f>
        <v>0</v>
      </c>
      <c r="K5" s="89">
        <f>AC5+AI5+AO5</f>
        <v>0</v>
      </c>
      <c r="L5" s="32">
        <f>SUMPRODUCT(('Ergebniseingabe VR'!$O$27:$AI$38=F5)*('Ergebniseingabe VR'!$BF$27:$BF$38&lt;&gt;""))+SUMPRODUCT(('Ergebniseingabe VR'!$AK$27:$BE$38=F5)*('Ergebniseingabe VR'!$BI$27:$BI$38&lt;&gt;""))</f>
        <v>0</v>
      </c>
      <c r="M5" s="32">
        <f>SUMPRODUCT(('Ergebniseingabe VR'!$O$27:$AI$38=F5)*('Ergebniseingabe VR'!$BF$27:$BF$38&gt;'Ergebniseingabe VR'!$BI$27:$BI$38))+SUMPRODUCT(('Ergebniseingabe VR'!$AK$27:$BE$38=F5)*('Ergebniseingabe VR'!$BF$27:$BF$38&lt;'Ergebniseingabe VR'!$BI$27:$BI$38))</f>
        <v>0</v>
      </c>
      <c r="N5" s="32">
        <f>SUMPRODUCT(('Ergebniseingabe VR'!$O$27:$BE$38=F5)*('Ergebniseingabe VR'!$BF$27:$BF$38='Ergebniseingabe VR'!$BI$27:$BI$38)*('Ergebniseingabe VR'!$BF$27:$BF$38&lt;&gt;"")*('Ergebniseingabe VR'!$BI$27:$BI$38&lt;&gt;""))</f>
        <v>0</v>
      </c>
      <c r="O5" s="32">
        <f>SUMPRODUCT(('Ergebniseingabe VR'!$O$27:$AI$38=F5)*('Ergebniseingabe VR'!$BF$27:$BF$38&lt;'Ergebniseingabe VR'!$BI$27:$BI$38))+SUMPRODUCT(('Ergebniseingabe VR'!$AK$27:$BE$38=F5)*('Ergebniseingabe VR'!$BF$27:$BF$38&gt;'Ergebniseingabe VR'!$BI$27:$BI$38))</f>
        <v>0</v>
      </c>
      <c r="Q5" s="170" t="str">
        <f>$F$5</f>
        <v>Mannschaft 1</v>
      </c>
      <c r="R5" s="171"/>
      <c r="S5" s="172">
        <f>IF(AND(Q5&amp;$S$4=VLOOKUP(Q5&amp;$S$4,$D$23:$I$46,1,0),VLOOKUP(Q5&amp;$S$4,$D$23:$I$46,6,0)&lt;&gt;""),VLOOKUP(Q5&amp;$S$4,$D$23:$I$46,6,0),)</f>
        <v>0</v>
      </c>
      <c r="T5" s="172">
        <f>IF(AND(Q5&amp;$T$4=VLOOKUP(Q5&amp;$T$4,$D$23:$I$46,1,0),VLOOKUP(Q5&amp;$T$4,$D$23:$I$46,6,0)&lt;&gt;""),VLOOKUP(Q5&amp;$T$4,$D$23:$I$46,6,0),)</f>
        <v>0</v>
      </c>
      <c r="U5" s="172">
        <f>IF(AND(Q5&amp;$U$4=VLOOKUP(Q5&amp;$U$4,$D$23:$I$46,1,0),VLOOKUP(Q5&amp;$U$4,$D$23:$I$46,6,0)&lt;&gt;""),VLOOKUP(Q5&amp;$U$4,$D$23:$I$46,6,0),)</f>
        <v>0</v>
      </c>
      <c r="V5" s="2"/>
      <c r="W5" s="170" t="str">
        <f>Q5</f>
        <v>Mannschaft 1</v>
      </c>
      <c r="X5" s="171"/>
      <c r="Y5" s="172">
        <f>IF(AND(ISNUMBER(S5),ISNUMBER(R6)),IF(S5&gt;R6,3,IF(S5=R6,1,0)),0)</f>
        <v>1</v>
      </c>
      <c r="Z5" s="172">
        <f>IF(AND(ISNUMBER(T5),ISNUMBER(R7)),IF(T5&gt;R7,3,IF(T5=R7,1,0)),0)</f>
        <v>1</v>
      </c>
      <c r="AA5" s="172">
        <f>IF(AND(ISNUMBER(U5),ISNUMBER(R8)),IF(U5&gt;R8,3,IF(U5=R8,1,0)),0)</f>
        <v>1</v>
      </c>
      <c r="AB5" s="2"/>
      <c r="AC5" s="173">
        <f>I5*100000+J5*1000+G5</f>
        <v>0</v>
      </c>
      <c r="AD5" s="173">
        <f>COUNTIF(AC5:AC8,AC5)</f>
        <v>4</v>
      </c>
      <c r="AE5" s="173" t="str">
        <f>IF(AD5=1,"x","")</f>
        <v/>
      </c>
      <c r="AF5" s="2"/>
      <c r="AG5" s="174">
        <f>IF(AE5="x",1,IF(AC6=AC5,2,IF(AC7=AC5,3,4)))</f>
        <v>2</v>
      </c>
      <c r="AH5" s="168">
        <f>INDEX(X5:AA5,1,AG5)</f>
        <v>1</v>
      </c>
      <c r="AI5" s="175">
        <f>IF(OR($AD$9=2,$AD$9=4),AH5/10,0)</f>
        <v>0</v>
      </c>
      <c r="AJ5" s="167"/>
      <c r="AK5" s="176"/>
      <c r="AL5" s="168" t="e">
        <f ca="1">I5-INDEX(X5:AA5,1,$AK$4)-AR5-AW5</f>
        <v>#N/A</v>
      </c>
      <c r="AM5" s="168" t="e">
        <f ca="1">J5-INDEX(R5:U5,1,AK4)-INDEX(R5:R8,AK4,1)-ABS(AS5)-ABS(AX5)</f>
        <v>#N/A</v>
      </c>
      <c r="AN5" s="168" t="e">
        <f ca="1">G5-INDEX(R5:U5,1,$AK$4)-AT5-AY5</f>
        <v>#N/A</v>
      </c>
      <c r="AO5" s="177">
        <f>IF(OR($AD$9&lt;&gt;3,AE5="x"),0,AL5/10+AM5/1000+AN5/100000)</f>
        <v>0</v>
      </c>
      <c r="AP5" s="167"/>
      <c r="AQ5" s="178"/>
      <c r="AR5" s="168">
        <f ca="1">IF(ISNA($AQ$4),0,INDEX(X5:AA5,1,$AQ$4))</f>
        <v>0</v>
      </c>
      <c r="AS5" s="168">
        <f ca="1">IF(ISNA($AQ$4),0,(INDEX(R5:U5,1,AQ4)-INDEX(R5:R8,AQ4,1)))</f>
        <v>0</v>
      </c>
      <c r="AT5" s="168">
        <f ca="1">IF(ISNA($AQ$4),0,INDEX(R5:U5,1,$AQ$4))</f>
        <v>0</v>
      </c>
      <c r="AU5" s="166"/>
      <c r="AV5" s="178"/>
      <c r="AW5" s="168">
        <f ca="1">IF(ISNA($AV$4),0,INDEX(X5:AA5,1,$AV$4))</f>
        <v>0</v>
      </c>
      <c r="AX5" s="168">
        <f ca="1">IF(ISNA($AV$4),0,(INDEX(R5:U5,1,AV4)-INDEX(R5:R8,AV4,1)))</f>
        <v>0</v>
      </c>
      <c r="AY5" s="168">
        <f ca="1">IF(ISNA($AV$4),0,INDEX(R5:U5,1,$AV$4))</f>
        <v>0</v>
      </c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</row>
    <row r="6" spans="2:86" s="29" customFormat="1">
      <c r="B6" s="36">
        <v>2</v>
      </c>
      <c r="C6" s="78">
        <f>RANK(D6,$D$5:$D$8,1)</f>
        <v>2</v>
      </c>
      <c r="D6" s="78">
        <f>E6+ROW()/1000</f>
        <v>1.006</v>
      </c>
      <c r="E6" s="78">
        <f>RANK(K6,$K$5:$K$8)</f>
        <v>1</v>
      </c>
      <c r="F6" s="36" t="str">
        <f>VLOOKUP(B6,'Ergebniseingabe VR'!$C$19:$X$22,2,0)</f>
        <v>Mannschaft 2</v>
      </c>
      <c r="G6" s="32">
        <f>SUMPRODUCT((F6='Ergebniseingabe VR'!$O$27:$AI$38)*('Ergebniseingabe VR'!$BF$27:$BF$38))+SUMPRODUCT((F6='Ergebniseingabe VR'!$AK$27:$BE$38)*('Ergebniseingabe VR'!$BI$27:$BI$38))</f>
        <v>0</v>
      </c>
      <c r="H6" s="32">
        <f>SUMPRODUCT((F6='Ergebniseingabe VR'!$O$27:$AI$38)*('Ergebniseingabe VR'!$BI$27:$BI$38))+SUMPRODUCT((F6='Ergebniseingabe VR'!$AK$27:$BE$38)*('Ergebniseingabe VR'!$BF$27:$BF$38))</f>
        <v>0</v>
      </c>
      <c r="I6" s="32">
        <f>(SUMPRODUCT((F6='Ergebniseingabe VR'!$O$27:$AI$38)*(('Ergebniseingabe VR'!$BF$27:$BF$38)&gt;('Ergebniseingabe VR'!$BI$27:$BI$38)))+SUMPRODUCT((F6='Ergebniseingabe VR'!$AK$27:$BE$38)*(('Ergebniseingabe VR'!$BI$27:$BI$38)&gt;('Ergebniseingabe VR'!$BF$27:$BF$38))))*3+SUMPRODUCT(((F6='Ergebniseingabe VR'!$O$27:$AI$38)+(F6='Ergebniseingabe VR'!$AK$27:$BE$38))*(('Ergebniseingabe VR'!$BI$27:$BI$38)=('Ergebniseingabe VR'!$BF$27:$BF$38))*NOT(ISBLANK('Ergebniseingabe VR'!$BF$27:$BF$38)))</f>
        <v>0</v>
      </c>
      <c r="J6" s="33">
        <f>G6-H6</f>
        <v>0</v>
      </c>
      <c r="K6" s="89">
        <f>AC6+AI6+AO6</f>
        <v>0</v>
      </c>
      <c r="L6" s="32">
        <f>SUMPRODUCT(('Ergebniseingabe VR'!$O$27:$AI$38=F6)*('Ergebniseingabe VR'!$BF$27:$BF$38&lt;&gt;""))+SUMPRODUCT(('Ergebniseingabe VR'!$AK$27:$BE$38=F6)*('Ergebniseingabe VR'!$BI$27:$BI$38&lt;&gt;""))</f>
        <v>0</v>
      </c>
      <c r="M6" s="32">
        <f>SUMPRODUCT(('Ergebniseingabe VR'!$O$27:$AI$38=F6)*('Ergebniseingabe VR'!$BF$27:$BF$38&gt;'Ergebniseingabe VR'!$BI$27:$BI$38))+SUMPRODUCT(('Ergebniseingabe VR'!$AK$27:$BE$38=F6)*('Ergebniseingabe VR'!$BF$27:$BF$38&lt;'Ergebniseingabe VR'!$BI$27:$BI$38))</f>
        <v>0</v>
      </c>
      <c r="N6" s="32">
        <f>SUMPRODUCT(('Ergebniseingabe VR'!$O$27:$BE$38=F6)*('Ergebniseingabe VR'!$BF$27:$BF$38='Ergebniseingabe VR'!$BI$27:$BI$38)*('Ergebniseingabe VR'!$BF$27:$BF$38&lt;&gt;"")*('Ergebniseingabe VR'!$BI$27:$BI$38&lt;&gt;""))</f>
        <v>0</v>
      </c>
      <c r="O6" s="32">
        <f>SUMPRODUCT(('Ergebniseingabe VR'!$O$27:$AI$38=F6)*('Ergebniseingabe VR'!$BF$27:$BF$38&lt;'Ergebniseingabe VR'!$BI$27:$BI$38))+SUMPRODUCT(('Ergebniseingabe VR'!$AK$27:$BE$38=F6)*('Ergebniseingabe VR'!$BF$27:$BF$38&gt;'Ergebniseingabe VR'!$BI$27:$BI$38))</f>
        <v>0</v>
      </c>
      <c r="Q6" s="170" t="str">
        <f>$F$6</f>
        <v>Mannschaft 2</v>
      </c>
      <c r="R6" s="172">
        <f>IF(AND(Q6&amp;$R$4=VLOOKUP(Q6&amp;$R$4,$D$23:$I$46,1,0),VLOOKUP(Q6&amp;$R$4,$D$23:$I$46,6,0)&lt;&gt;""),VLOOKUP(Q6&amp;$R$4,$D$23:$I$46,6,0),)</f>
        <v>0</v>
      </c>
      <c r="S6" s="171"/>
      <c r="T6" s="172">
        <f>IF(AND(Q6&amp;$T$4=VLOOKUP(Q6&amp;$T$4,$D$23:$I$46,1,0),VLOOKUP(Q6&amp;$T$4,$D$23:$I$46,6,0)&lt;&gt;""),VLOOKUP(Q6&amp;$T$4,$D$23:$I$46,6,0),)</f>
        <v>0</v>
      </c>
      <c r="U6" s="172">
        <f>IF(AND(Q6&amp;$U$4=VLOOKUP(Q6&amp;$U$4,$D$23:$I$46,1,0),VLOOKUP(Q6&amp;$U$4,$D$23:$I$46,6,0)&lt;&gt;""),VLOOKUP(Q6&amp;$U$4,$D$23:$I$46,6,0),)</f>
        <v>0</v>
      </c>
      <c r="V6" s="2"/>
      <c r="W6" s="179" t="str">
        <f>Q6</f>
        <v>Mannschaft 2</v>
      </c>
      <c r="X6" s="172">
        <f>IF(AND(ISNUMBER(R6),ISNUMBER(S5)),IF(R6&gt;S5,3,IF(R6=S5,1,0)),0)</f>
        <v>1</v>
      </c>
      <c r="Y6" s="171"/>
      <c r="Z6" s="172">
        <f>IF(AND(ISNUMBER(T6),ISNUMBER(S7)),IF(T6&gt;S7,3,IF(T6=S7,1,0)),0)</f>
        <v>1</v>
      </c>
      <c r="AA6" s="172">
        <f>IF(AND(ISNUMBER(U6),ISNUMBER(S8)),IF(U6&gt;S8,3,IF(U6=S8,1,0)),0)</f>
        <v>1</v>
      </c>
      <c r="AB6" s="2"/>
      <c r="AC6" s="173">
        <f>I6*100000+J6*1000+G6</f>
        <v>0</v>
      </c>
      <c r="AD6" s="180">
        <f>COUNTIF(AC5:AC8,AC6)</f>
        <v>4</v>
      </c>
      <c r="AE6" s="180" t="str">
        <f>IF(AD6=1,"x","")</f>
        <v/>
      </c>
      <c r="AF6" s="2"/>
      <c r="AG6" s="174">
        <f>IF(AE6="x",2,IF(AC7=AC6,3,IF(AC8=AC6,4,1)))</f>
        <v>3</v>
      </c>
      <c r="AH6" s="168">
        <f>INDEX(X6:AA6,1,AG6)</f>
        <v>1</v>
      </c>
      <c r="AI6" s="175">
        <f>IF(OR($AD$9=2,$AD$9=4),AH6/10,0)</f>
        <v>0</v>
      </c>
      <c r="AJ6" s="167"/>
      <c r="AK6" s="176"/>
      <c r="AL6" s="168" t="e">
        <f ca="1">I6-INDEX(X6:AA6,1,$AK$4)-AR6-AW6</f>
        <v>#N/A</v>
      </c>
      <c r="AM6" s="168" t="e">
        <f ca="1">J6-INDEX(R6:U6,1,AK4)-INDEX(S5:S8,AK4,1)-ABS(AS6)-ABS(AX6)</f>
        <v>#N/A</v>
      </c>
      <c r="AN6" s="168" t="e">
        <f ca="1">G6-INDEX(R6:U6,1,$AK$4)-AT6-AY6</f>
        <v>#N/A</v>
      </c>
      <c r="AO6" s="177">
        <f>IF(OR($AD$9&lt;&gt;3,AE6="x"),0,AL6/10+AM6/1000+AN6/100000)</f>
        <v>0</v>
      </c>
      <c r="AP6" s="167"/>
      <c r="AQ6" s="178"/>
      <c r="AR6" s="168">
        <f ca="1">IF(ISNA($AQ$4),0,INDEX(X6:AA6,1,$AQ$4))</f>
        <v>0</v>
      </c>
      <c r="AS6" s="168">
        <f ca="1">IF(ISNA($AQ$4),0,(INDEX(R6:U6,1,AQ4)-INDEX(S5:S8,AQ4,1)))</f>
        <v>0</v>
      </c>
      <c r="AT6" s="168">
        <f ca="1">IF(ISNA($AQ$4),0,INDEX(R6:U6,1,$AQ$4))</f>
        <v>0</v>
      </c>
      <c r="AU6" s="166"/>
      <c r="AV6" s="178"/>
      <c r="AW6" s="168">
        <f ca="1">IF(ISNA($AV$4),0,INDEX(X6:AA6,1,$AV$4))</f>
        <v>0</v>
      </c>
      <c r="AX6" s="168">
        <f ca="1">IF(ISNA($AV$4),0,(INDEX(R6:U6,1,AV4)-INDEX(S5:S8,AV4,1)))</f>
        <v>0</v>
      </c>
      <c r="AY6" s="168">
        <f ca="1">IF(ISNA($AV$4),0,INDEX(R6:U6,1,$AV$4))</f>
        <v>0</v>
      </c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</row>
    <row r="7" spans="2:86" s="29" customFormat="1">
      <c r="B7" s="36">
        <v>3</v>
      </c>
      <c r="C7" s="78">
        <f>RANK(D7,$D$5:$D$8,1)</f>
        <v>3</v>
      </c>
      <c r="D7" s="78">
        <f>E7+ROW()/1000</f>
        <v>1.0069999999999999</v>
      </c>
      <c r="E7" s="78">
        <f>RANK(K7,$K$5:$K$8)</f>
        <v>1</v>
      </c>
      <c r="F7" s="36" t="str">
        <f>VLOOKUP(B7,'Ergebniseingabe VR'!$C$19:$X$22,2,0)</f>
        <v>Mannschaft 3</v>
      </c>
      <c r="G7" s="32">
        <f>SUMPRODUCT((F7='Ergebniseingabe VR'!$O$27:$AI$38)*('Ergebniseingabe VR'!$BF$27:$BF$38))+SUMPRODUCT((F7='Ergebniseingabe VR'!$AK$27:$BE$38)*('Ergebniseingabe VR'!$BI$27:$BI$38))</f>
        <v>0</v>
      </c>
      <c r="H7" s="32">
        <f>SUMPRODUCT((F7='Ergebniseingabe VR'!$O$27:$AI$38)*('Ergebniseingabe VR'!$BI$27:$BI$38))+SUMPRODUCT((F7='Ergebniseingabe VR'!$AK$27:$BE$38)*('Ergebniseingabe VR'!$BF$27:$BF$38))</f>
        <v>0</v>
      </c>
      <c r="I7" s="32">
        <f>(SUMPRODUCT((F7='Ergebniseingabe VR'!$O$27:$AI$38)*(('Ergebniseingabe VR'!$BF$27:$BF$38)&gt;('Ergebniseingabe VR'!$BI$27:$BI$38)))+SUMPRODUCT((F7='Ergebniseingabe VR'!$AK$27:$BE$38)*(('Ergebniseingabe VR'!$BI$27:$BI$38)&gt;('Ergebniseingabe VR'!$BF$27:$BF$38))))*3+SUMPRODUCT(((F7='Ergebniseingabe VR'!$O$27:$AI$38)+(F7='Ergebniseingabe VR'!$AK$27:$BE$38))*(('Ergebniseingabe VR'!$BI$27:$BI$38)=('Ergebniseingabe VR'!$BF$27:$BF$38))*NOT(ISBLANK('Ergebniseingabe VR'!$BF$27:$BF$38)))</f>
        <v>0</v>
      </c>
      <c r="J7" s="33">
        <f>G7-H7</f>
        <v>0</v>
      </c>
      <c r="K7" s="89">
        <f>AC7+AI7+AO7</f>
        <v>0</v>
      </c>
      <c r="L7" s="32">
        <f>SUMPRODUCT(('Ergebniseingabe VR'!$O$27:$AI$38=F7)*('Ergebniseingabe VR'!$BF$27:$BF$38&lt;&gt;""))+SUMPRODUCT(('Ergebniseingabe VR'!$AK$27:$BE$38=F7)*('Ergebniseingabe VR'!$BI$27:$BI$38&lt;&gt;""))</f>
        <v>0</v>
      </c>
      <c r="M7" s="32">
        <f>SUMPRODUCT(('Ergebniseingabe VR'!$O$27:$AI$38=F7)*('Ergebniseingabe VR'!$BF$27:$BF$38&gt;'Ergebniseingabe VR'!$BI$27:$BI$38))+SUMPRODUCT(('Ergebniseingabe VR'!$AK$27:$BE$38=F7)*('Ergebniseingabe VR'!$BF$27:$BF$38&lt;'Ergebniseingabe VR'!$BI$27:$BI$38))</f>
        <v>0</v>
      </c>
      <c r="N7" s="32">
        <f>SUMPRODUCT(('Ergebniseingabe VR'!$O$27:$BE$38=F7)*('Ergebniseingabe VR'!$BF$27:$BF$38='Ergebniseingabe VR'!$BI$27:$BI$38)*('Ergebniseingabe VR'!$BF$27:$BF$38&lt;&gt;"")*('Ergebniseingabe VR'!$BI$27:$BI$38&lt;&gt;""))</f>
        <v>0</v>
      </c>
      <c r="O7" s="32">
        <f>SUMPRODUCT(('Ergebniseingabe VR'!$O$27:$AI$38=F7)*('Ergebniseingabe VR'!$BF$27:$BF$38&lt;'Ergebniseingabe VR'!$BI$27:$BI$38))+SUMPRODUCT(('Ergebniseingabe VR'!$AK$27:$BE$38=F7)*('Ergebniseingabe VR'!$BF$27:$BF$38&gt;'Ergebniseingabe VR'!$BI$27:$BI$38))</f>
        <v>0</v>
      </c>
      <c r="Q7" s="170" t="str">
        <f>$F$7</f>
        <v>Mannschaft 3</v>
      </c>
      <c r="R7" s="172">
        <f>IF(AND(Q7&amp;$R$4=VLOOKUP(Q7&amp;$R$4,$D$23:$I$46,1,0),VLOOKUP(Q7&amp;$R$4,$D$23:$I$46,6,0)&lt;&gt;""),VLOOKUP(Q7&amp;$R$4,$D$23:$I$46,6,0),)</f>
        <v>0</v>
      </c>
      <c r="S7" s="172">
        <f>IF(AND(Q7&amp;$S$4=VLOOKUP(Q7&amp;$S$4,$D$23:$I$46,1,0),VLOOKUP(Q7&amp;$S$4,$D$23:$I$46,6,0)&lt;&gt;""),VLOOKUP(Q7&amp;$S$4,$D$23:$I$46,6,0),)</f>
        <v>0</v>
      </c>
      <c r="T7" s="171"/>
      <c r="U7" s="172">
        <f>IF(AND(Q7&amp;$U$4=VLOOKUP(Q7&amp;$U$4,$D$23:$I$46,1,0),VLOOKUP(Q7&amp;$U$4,$D$23:$I$46,6,0)&lt;&gt;""),VLOOKUP(Q7&amp;$U$4,$D$23:$I$46,6,0),)</f>
        <v>0</v>
      </c>
      <c r="V7" s="2"/>
      <c r="W7" s="179" t="str">
        <f>Q7</f>
        <v>Mannschaft 3</v>
      </c>
      <c r="X7" s="172">
        <f>IF(AND(ISNUMBER(R7),ISNUMBER(T5)),IF(R7&gt;T5,3,IF(R7=T5,1,0)),0)</f>
        <v>1</v>
      </c>
      <c r="Y7" s="172">
        <f>IF(AND(ISNUMBER(S7),ISNUMBER(T6)),IF(S7&gt;T6,3,IF(S7=T6,1,0)),0)</f>
        <v>1</v>
      </c>
      <c r="Z7" s="171"/>
      <c r="AA7" s="172">
        <f>IF(AND(ISNUMBER(U7),ISNUMBER(T8)),IF(U7&gt;T8,3,IF(U7=T8,1,0)),0)</f>
        <v>1</v>
      </c>
      <c r="AB7" s="2"/>
      <c r="AC7" s="173">
        <f>I7*100000+J7*1000+G7</f>
        <v>0</v>
      </c>
      <c r="AD7" s="181">
        <f>COUNTIF(AC5:AC8,AC7)</f>
        <v>4</v>
      </c>
      <c r="AE7" s="180" t="str">
        <f>IF(AD7=1,"x","")</f>
        <v/>
      </c>
      <c r="AF7" s="2"/>
      <c r="AG7" s="174">
        <f>IF(AE7="x",3,IF(AC8=AC7,4,IF(AC6=AC7,2,1)))</f>
        <v>4</v>
      </c>
      <c r="AH7" s="168">
        <f>INDEX(X7:AA7,1,AG7)</f>
        <v>1</v>
      </c>
      <c r="AI7" s="175">
        <f>IF(OR($AD$9=2,$AD$9=4),AH7/10,0)</f>
        <v>0</v>
      </c>
      <c r="AJ7" s="167"/>
      <c r="AK7" s="176"/>
      <c r="AL7" s="168" t="e">
        <f ca="1">I7-INDEX(X7:AA7,1,$AK$4)-AR7-AW7</f>
        <v>#N/A</v>
      </c>
      <c r="AM7" s="168" t="e">
        <f ca="1">J7-INDEX(R7:U7,1,AK4)-INDEX(T5:T8,AK4,1)-ABS(AS7)-ABS(AX7)</f>
        <v>#N/A</v>
      </c>
      <c r="AN7" s="168" t="e">
        <f ca="1">G7-INDEX(R7:U7,1,$AK$4)-AT7-AY7</f>
        <v>#N/A</v>
      </c>
      <c r="AO7" s="177">
        <f>IF(OR($AD$9&lt;&gt;3,AE7="x"),0,AL7/10+AM7/1000+AN7/100000)</f>
        <v>0</v>
      </c>
      <c r="AP7" s="167"/>
      <c r="AQ7" s="178"/>
      <c r="AR7" s="168">
        <f ca="1">IF(ISNA($AQ$4),0,INDEX(X7:AA7,1,$AQ$4))</f>
        <v>0</v>
      </c>
      <c r="AS7" s="168">
        <f ca="1">IF(ISNA($AQ$4),0,(INDEX(R7:U7,1,AQ4)-INDEX(T5:T8,AQ4,1)))</f>
        <v>0</v>
      </c>
      <c r="AT7" s="168">
        <f ca="1">IF(ISNA($AQ$4),0,INDEX(R7:U7,1,$AQ$4))</f>
        <v>0</v>
      </c>
      <c r="AU7" s="166"/>
      <c r="AV7" s="178"/>
      <c r="AW7" s="168">
        <f ca="1">IF(ISNA($AV$4),0,INDEX(X7:AA7,1,$AV$4))</f>
        <v>0</v>
      </c>
      <c r="AX7" s="168">
        <f ca="1">IF(ISNA($AV$4),0,(INDEX(R7:U7,1,AV4)-INDEX(T5:T8,AV4,1)))</f>
        <v>0</v>
      </c>
      <c r="AY7" s="168">
        <f ca="1">IF(ISNA($AV$4),0,INDEX(R7:U7,1,$AV$4))</f>
        <v>0</v>
      </c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</row>
    <row r="8" spans="2:86" s="29" customFormat="1">
      <c r="B8" s="36">
        <v>4</v>
      </c>
      <c r="C8" s="78">
        <f>RANK(D8,$D$5:$D$8,1)</f>
        <v>4</v>
      </c>
      <c r="D8" s="78">
        <f>E8+ROW()/1000</f>
        <v>1.008</v>
      </c>
      <c r="E8" s="78">
        <f>RANK(K8,$K$5:$K$8)</f>
        <v>1</v>
      </c>
      <c r="F8" s="36" t="str">
        <f>VLOOKUP(B8,'Ergebniseingabe VR'!$C$19:$X$22,2,0)</f>
        <v>Mannschaft 4</v>
      </c>
      <c r="G8" s="32">
        <f>SUMPRODUCT((F8='Ergebniseingabe VR'!$O$27:$AI$38)*('Ergebniseingabe VR'!$BF$27:$BF$38))+SUMPRODUCT((F8='Ergebniseingabe VR'!$AK$27:$BE$38)*('Ergebniseingabe VR'!$BI$27:$BI$38))</f>
        <v>0</v>
      </c>
      <c r="H8" s="32">
        <f>SUMPRODUCT((F8='Ergebniseingabe VR'!$O$27:$AI$38)*('Ergebniseingabe VR'!$BI$27:$BI$38))+SUMPRODUCT((F8='Ergebniseingabe VR'!$AK$27:$BE$38)*('Ergebniseingabe VR'!$BF$27:$BF$38))</f>
        <v>0</v>
      </c>
      <c r="I8" s="32">
        <f>(SUMPRODUCT((F8='Ergebniseingabe VR'!$O$27:$AI$38)*(('Ergebniseingabe VR'!$BF$27:$BF$38)&gt;('Ergebniseingabe VR'!$BI$27:$BI$38)))+SUMPRODUCT((F8='Ergebniseingabe VR'!$AK$27:$BE$38)*(('Ergebniseingabe VR'!$BI$27:$BI$38)&gt;('Ergebniseingabe VR'!$BF$27:$BF$38))))*3+SUMPRODUCT(((F8='Ergebniseingabe VR'!$O$27:$AI$38)+(F8='Ergebniseingabe VR'!$AK$27:$BE$38))*(('Ergebniseingabe VR'!$BI$27:$BI$38)=('Ergebniseingabe VR'!$BF$27:$BF$38))*NOT(ISBLANK('Ergebniseingabe VR'!$BF$27:$BF$38)))</f>
        <v>0</v>
      </c>
      <c r="J8" s="33">
        <f>G8-H8</f>
        <v>0</v>
      </c>
      <c r="K8" s="89">
        <f>AC8+AI8+AO8</f>
        <v>0</v>
      </c>
      <c r="L8" s="32">
        <f>SUMPRODUCT(('Ergebniseingabe VR'!$O$27:$AI$38=F8)*('Ergebniseingabe VR'!$BF$27:$BF$38&lt;&gt;""))+SUMPRODUCT(('Ergebniseingabe VR'!$AK$27:$BE$38=F8)*('Ergebniseingabe VR'!$BI$27:$BI$38&lt;&gt;""))</f>
        <v>0</v>
      </c>
      <c r="M8" s="32">
        <f>SUMPRODUCT(('Ergebniseingabe VR'!$O$27:$AI$38=F8)*('Ergebniseingabe VR'!$BF$27:$BF$38&gt;'Ergebniseingabe VR'!$BI$27:$BI$38))+SUMPRODUCT(('Ergebniseingabe VR'!$AK$27:$BE$38=F8)*('Ergebniseingabe VR'!$BF$27:$BF$38&lt;'Ergebniseingabe VR'!$BI$27:$BI$38))</f>
        <v>0</v>
      </c>
      <c r="N8" s="32">
        <f>SUMPRODUCT(('Ergebniseingabe VR'!$O$27:$BE$38=F8)*('Ergebniseingabe VR'!$BF$27:$BF$38='Ergebniseingabe VR'!$BI$27:$BI$38)*('Ergebniseingabe VR'!$BF$27:$BF$38&lt;&gt;"")*('Ergebniseingabe VR'!$BI$27:$BI$38&lt;&gt;""))</f>
        <v>0</v>
      </c>
      <c r="O8" s="32">
        <f>SUMPRODUCT(('Ergebniseingabe VR'!$O$27:$AI$38=F8)*('Ergebniseingabe VR'!$BF$27:$BF$38&lt;'Ergebniseingabe VR'!$BI$27:$BI$38))+SUMPRODUCT(('Ergebniseingabe VR'!$AK$27:$BE$38=F8)*('Ergebniseingabe VR'!$BF$27:$BF$38&gt;'Ergebniseingabe VR'!$BI$27:$BI$38))</f>
        <v>0</v>
      </c>
      <c r="Q8" s="182" t="str">
        <f>$F$8</f>
        <v>Mannschaft 4</v>
      </c>
      <c r="R8" s="172">
        <f>IF(AND(Q8&amp;$R$4=VLOOKUP(Q8&amp;$R$4,$D$23:$I$46,1,0),VLOOKUP(Q8&amp;$R$4,$D$23:$I$46,6,0)&lt;&gt;""),VLOOKUP(Q8&amp;$R$4,$D$23:$I$46,6,0),)</f>
        <v>0</v>
      </c>
      <c r="S8" s="172">
        <f>IF(AND(Q8&amp;$S$4=VLOOKUP(Q8&amp;$S$4,$D$23:$I$46,1,0),VLOOKUP(Q8&amp;$S$4,$D$23:$I$46,6,0)&lt;&gt;""),VLOOKUP(Q8&amp;$S$4,$D$23:$I$46,6,0),)</f>
        <v>0</v>
      </c>
      <c r="T8" s="172">
        <f>IF(AND(Q8&amp;$T$4=VLOOKUP(Q8&amp;$T$4,$D$23:$I$46,1,0),VLOOKUP(Q8&amp;$T$4,$D$23:$I$46,6,0)&lt;&gt;""),VLOOKUP(Q8&amp;$T$4,$D$23:$I$46,6,0),)</f>
        <v>0</v>
      </c>
      <c r="U8" s="171"/>
      <c r="V8" s="2"/>
      <c r="W8" s="183" t="str">
        <f>Q8</f>
        <v>Mannschaft 4</v>
      </c>
      <c r="X8" s="172">
        <f>IF(AND(ISNUMBER(R8),ISNUMBER(U5)),IF(R8&gt;U5,3,IF(R8=U5,1,0)),0)</f>
        <v>1</v>
      </c>
      <c r="Y8" s="172">
        <f>IF(AND(ISNUMBER(S8),ISNUMBER(U6)),IF(S8&gt;U6,3,IF(S8=U6,1,0)),0)</f>
        <v>1</v>
      </c>
      <c r="Z8" s="172">
        <f>IF(AND(ISNUMBER(T8),ISNUMBER(U7)),IF(T8&gt;U7,3,IF(T8=U7,1,0)),0)</f>
        <v>1</v>
      </c>
      <c r="AA8" s="171"/>
      <c r="AB8" s="2"/>
      <c r="AC8" s="173">
        <f>I8*100000+J8*1000+G8</f>
        <v>0</v>
      </c>
      <c r="AD8" s="184">
        <f>COUNTIF(AC5:AC8,AC8)</f>
        <v>4</v>
      </c>
      <c r="AE8" s="184" t="str">
        <f>IF(AD8=1,"x","")</f>
        <v/>
      </c>
      <c r="AF8" s="2"/>
      <c r="AG8" s="174">
        <f>IF(AE8="x",4,IF(AC5=AC8,1,IF(AC6=AC8,2,3)))</f>
        <v>1</v>
      </c>
      <c r="AH8" s="168">
        <f>INDEX(X8:AA8,1,AG8)</f>
        <v>1</v>
      </c>
      <c r="AI8" s="175">
        <f>IF(OR($AD$9=2,$AD$9=4),AH8/10,0)</f>
        <v>0</v>
      </c>
      <c r="AJ8" s="167"/>
      <c r="AK8" s="166"/>
      <c r="AL8" s="168" t="e">
        <f ca="1">I8-INDEX(X8:AA8,1,$AK$4)-AR8-AW8</f>
        <v>#N/A</v>
      </c>
      <c r="AM8" s="168" t="e">
        <f ca="1">J8-INDEX(R8:U8,1,AK4)-INDEX(U5:U8,AK4,1)-ABS(AS8)-ABS(AX8)</f>
        <v>#N/A</v>
      </c>
      <c r="AN8" s="168" t="e">
        <f ca="1">G8-INDEX(R8:U8,1,$AK$4)-AT8-AY8</f>
        <v>#N/A</v>
      </c>
      <c r="AO8" s="177">
        <f>IF(OR($AD$9&lt;&gt;3,AE8="x"),0,AL8/10+AM8/1000+AN8/100000)</f>
        <v>0</v>
      </c>
      <c r="AP8" s="167"/>
      <c r="AQ8" s="178"/>
      <c r="AR8" s="168">
        <f ca="1">IF(ISNA($AQ$4),0,INDEX(X8:AA8,1,$AQ$4))</f>
        <v>0</v>
      </c>
      <c r="AS8" s="168">
        <f ca="1">IF(ISNA($AQ$4),0,(INDEX(R8:U8,1,AQ4)-INDEX(U5:U8,AQ4,1)))</f>
        <v>0</v>
      </c>
      <c r="AT8" s="168">
        <f ca="1">IF(ISNA($AQ$4),0,INDEX(R8:U8,1,$AQ$4))</f>
        <v>0</v>
      </c>
      <c r="AU8" s="166"/>
      <c r="AV8" s="178"/>
      <c r="AW8" s="168">
        <f ca="1">IF(ISNA($AV$4),0,INDEX(X8:AA8,1,$AV$4))</f>
        <v>0</v>
      </c>
      <c r="AX8" s="168">
        <f ca="1">IF(ISNA($AV$4),0,(INDEX(R8:U8,1,AV4)-INDEX(U5:U8,AV4,1)))</f>
        <v>0</v>
      </c>
      <c r="AY8" s="168">
        <f ca="1">IF(ISNA($AV$4),0,INDEX(R8:U8,1,$AV$4))</f>
        <v>0</v>
      </c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</row>
    <row r="9" spans="2:86" s="29" customFormat="1" ht="35.4">
      <c r="B9" s="36">
        <f>COUNT((B5:B8))*(COUNT(B5:B8)-1)</f>
        <v>12</v>
      </c>
      <c r="C9" s="78"/>
      <c r="D9" s="78"/>
      <c r="E9" s="78">
        <f>COUNTIF($E$5:$E$8,1)</f>
        <v>4</v>
      </c>
      <c r="F9" s="36"/>
      <c r="G9" s="79"/>
      <c r="H9" s="79"/>
      <c r="I9" s="79"/>
      <c r="J9" s="79"/>
      <c r="K9" s="36"/>
      <c r="L9" s="79">
        <f>SUM(L5:L8)</f>
        <v>0</v>
      </c>
      <c r="M9" s="36"/>
      <c r="N9" s="80"/>
      <c r="O9" s="3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85" t="s">
        <v>59</v>
      </c>
      <c r="AD9" s="186">
        <f>MOD(MIN(AD5:AD8)*MAX(AD5:AD8),11)</f>
        <v>5</v>
      </c>
      <c r="AE9" s="169"/>
      <c r="AF9" s="2"/>
      <c r="AG9" s="176"/>
      <c r="AH9" s="166"/>
      <c r="AI9" s="166"/>
      <c r="AJ9" s="167"/>
      <c r="AK9" s="176"/>
      <c r="AL9" s="187" t="s">
        <v>55</v>
      </c>
      <c r="AM9" s="187" t="s">
        <v>56</v>
      </c>
      <c r="AN9" s="187" t="s">
        <v>60</v>
      </c>
      <c r="AO9" s="169"/>
      <c r="AP9" s="167"/>
      <c r="AQ9" s="169"/>
      <c r="AR9" s="187" t="s">
        <v>55</v>
      </c>
      <c r="AS9" s="187" t="s">
        <v>56</v>
      </c>
      <c r="AT9" s="187" t="s">
        <v>60</v>
      </c>
      <c r="AU9" s="169"/>
      <c r="AV9" s="169"/>
      <c r="AW9" s="187" t="s">
        <v>55</v>
      </c>
      <c r="AX9" s="187" t="s">
        <v>56</v>
      </c>
      <c r="AY9" s="187" t="s">
        <v>60</v>
      </c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</row>
    <row r="10" spans="2:86" s="29" customFormat="1">
      <c r="B10" s="78"/>
      <c r="C10" s="78"/>
      <c r="D10" s="78"/>
      <c r="E10" s="78">
        <f>COUNTIF($E$5:$E$8,2)</f>
        <v>0</v>
      </c>
      <c r="F10" s="78"/>
      <c r="G10" s="78"/>
      <c r="H10" s="78"/>
      <c r="I10" s="78"/>
      <c r="J10" s="78"/>
      <c r="K10" s="78"/>
      <c r="L10" s="78"/>
      <c r="M10" s="78"/>
      <c r="N10" s="80"/>
      <c r="O10" s="36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</row>
    <row r="11" spans="2:86" s="29" customFormat="1">
      <c r="B11" s="78"/>
      <c r="C11" s="78"/>
      <c r="D11" s="78"/>
      <c r="E11" s="78">
        <f>COUNTIF($E$5:$E$8,3)</f>
        <v>0</v>
      </c>
      <c r="F11" s="78"/>
      <c r="G11" s="78"/>
      <c r="H11" s="78"/>
      <c r="I11" s="78"/>
      <c r="J11" s="78"/>
      <c r="K11" s="78"/>
      <c r="L11" s="78"/>
      <c r="M11" s="78"/>
      <c r="N11" s="80"/>
      <c r="O11" s="36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</row>
    <row r="12" spans="2:86" s="29" customFormat="1">
      <c r="B12" s="78"/>
      <c r="C12" s="78"/>
      <c r="D12" s="78"/>
      <c r="E12" s="78">
        <f>COUNTIF($E$5:$E$8,4)</f>
        <v>0</v>
      </c>
      <c r="F12" s="78"/>
      <c r="G12" s="78"/>
      <c r="H12" s="78"/>
      <c r="I12" s="78"/>
      <c r="J12" s="78"/>
      <c r="K12" s="78"/>
      <c r="L12" s="78"/>
      <c r="M12" s="78"/>
      <c r="N12" s="80"/>
      <c r="O12" s="36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</row>
    <row r="13" spans="2:86" s="29" customFormat="1" ht="72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0"/>
      <c r="O13" s="36"/>
      <c r="Q13" s="163" t="s">
        <v>33</v>
      </c>
      <c r="R13" s="164" t="str">
        <f>Q14</f>
        <v>Mannschaft 5</v>
      </c>
      <c r="S13" s="164" t="str">
        <f>Q15</f>
        <v>Mannschaft 6</v>
      </c>
      <c r="T13" s="164" t="str">
        <f>Q16</f>
        <v>Mannschaft 7</v>
      </c>
      <c r="U13" s="164" t="str">
        <f>Q17</f>
        <v>Mannschaft 8</v>
      </c>
      <c r="V13" s="2"/>
      <c r="W13" s="163" t="s">
        <v>55</v>
      </c>
      <c r="X13" s="164" t="str">
        <f>W14</f>
        <v>Mannschaft 5</v>
      </c>
      <c r="Y13" s="164" t="str">
        <f>W15</f>
        <v>Mannschaft 6</v>
      </c>
      <c r="Z13" s="164" t="str">
        <f>W16</f>
        <v>Mannschaft 7</v>
      </c>
      <c r="AA13" s="164" t="str">
        <f>W17</f>
        <v>Mannschaft 8</v>
      </c>
      <c r="AB13" s="2"/>
      <c r="AC13" s="2"/>
      <c r="AD13" s="2"/>
      <c r="AE13" s="2"/>
      <c r="AF13" s="2"/>
      <c r="AG13" s="165"/>
      <c r="AH13" s="166"/>
      <c r="AI13" s="166"/>
      <c r="AJ13" s="167"/>
      <c r="AK13" s="168" t="e">
        <f>MATCH(1,AD14:AD17,0)</f>
        <v>#N/A</v>
      </c>
      <c r="AL13" s="87"/>
      <c r="AM13" s="169"/>
      <c r="AN13" s="169"/>
      <c r="AO13" s="169"/>
      <c r="AP13" s="167"/>
      <c r="AQ13" s="88" t="e">
        <f ca="1">MATCH(1,OFFSET($AD$14:$AD$17,AK13,0),0)+AK13</f>
        <v>#N/A</v>
      </c>
      <c r="AR13" s="169"/>
      <c r="AS13" s="169"/>
      <c r="AT13" s="169"/>
      <c r="AU13" s="169"/>
      <c r="AV13" s="88" t="e">
        <f ca="1">MATCH(1,OFFSET($AD$14:$AD$17,AQ13,0),0)+AQ13</f>
        <v>#N/A</v>
      </c>
      <c r="AW13" s="169"/>
      <c r="AX13" s="169"/>
      <c r="AY13" s="169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</row>
    <row r="14" spans="2:86" s="29" customFormat="1">
      <c r="B14" s="36">
        <v>1</v>
      </c>
      <c r="C14" s="78">
        <f>RANK(D14,$D$14:$D$17,1)</f>
        <v>1</v>
      </c>
      <c r="D14" s="78">
        <f>E14+ROW()/1000</f>
        <v>1.014</v>
      </c>
      <c r="E14" s="78">
        <f>RANK(K14,$K$14:$K$17)</f>
        <v>1</v>
      </c>
      <c r="F14" s="36" t="str">
        <f>VLOOKUP(B14,'Ergebniseingabe VR'!$AB$19:$AW$22,2,0)</f>
        <v>Mannschaft 5</v>
      </c>
      <c r="G14" s="32">
        <f>SUMPRODUCT((F14='Ergebniseingabe VR'!$O$27:$AI$38)*('Ergebniseingabe VR'!$BF$27:$BF$38))+SUMPRODUCT((F14='Ergebniseingabe VR'!$AK$27:$BE$38)*('Ergebniseingabe VR'!$BI$27:$BI$38))</f>
        <v>0</v>
      </c>
      <c r="H14" s="32">
        <f>SUMPRODUCT((F14='Ergebniseingabe VR'!$O$27:$AI$38)*('Ergebniseingabe VR'!$BI$27:$BI$38))+SUMPRODUCT((F14='Ergebniseingabe VR'!$AK$27:$BE$38)*('Ergebniseingabe VR'!$BF$27:$BF$38))</f>
        <v>0</v>
      </c>
      <c r="I14" s="32">
        <f>(SUMPRODUCT((F14='Ergebniseingabe VR'!$O$27:$AI$38)*(('Ergebniseingabe VR'!$BF$27:$BF$38)&gt;('Ergebniseingabe VR'!$BI$27:$BI$38)))+SUMPRODUCT((F14='Ergebniseingabe VR'!$AK$27:$BE$38)*(('Ergebniseingabe VR'!$BI$27:$BI$38)&gt;('Ergebniseingabe VR'!$BF$27:$BF$38))))*3+SUMPRODUCT(((F14='Ergebniseingabe VR'!$O$27:$AI$38)+(F14='Ergebniseingabe VR'!$AK$27:$BE$38))*(('Ergebniseingabe VR'!$BI$27:$BI$38)=('Ergebniseingabe VR'!$BF$27:$BF$38))*NOT(ISBLANK('Ergebniseingabe VR'!$BF$27:$BF$38)))</f>
        <v>0</v>
      </c>
      <c r="J14" s="33">
        <f>G14-H14</f>
        <v>0</v>
      </c>
      <c r="K14" s="89">
        <f>AC14+AI14+AO14</f>
        <v>0</v>
      </c>
      <c r="L14" s="32">
        <f>SUMPRODUCT(('Ergebniseingabe VR'!$O$27:$AI$38=F14)*('Ergebniseingabe VR'!$BF$27:$BF$38&lt;&gt;""))+SUMPRODUCT(('Ergebniseingabe VR'!$AK$27:$BE$38=F14)*('Ergebniseingabe VR'!$BI$27:$BI$38&lt;&gt;""))</f>
        <v>0</v>
      </c>
      <c r="M14" s="32">
        <f>SUMPRODUCT(('Ergebniseingabe VR'!$O$27:$AI$38=F14)*('Ergebniseingabe VR'!$BF$27:$BF$38&gt;'Ergebniseingabe VR'!$BI$27:$BI$38))+SUMPRODUCT(('Ergebniseingabe VR'!$AK$27:$BE$38=F14)*('Ergebniseingabe VR'!$BF$27:$BF$38&lt;'Ergebniseingabe VR'!$BI$27:$BI$38))</f>
        <v>0</v>
      </c>
      <c r="N14" s="32">
        <f>SUMPRODUCT(('Ergebniseingabe VR'!$O$27:$BE$38=F14)*('Ergebniseingabe VR'!$BF$27:$BF$38='Ergebniseingabe VR'!$BI$27:$BI$38)*('Ergebniseingabe VR'!$BF$27:$BF$38&lt;&gt;"")*('Ergebniseingabe VR'!$BI$27:$BI$38&lt;&gt;""))</f>
        <v>0</v>
      </c>
      <c r="O14" s="32">
        <f>SUMPRODUCT(('Ergebniseingabe VR'!$O$27:$AI$38=F14)*('Ergebniseingabe VR'!$BF$27:$BF$38&lt;'Ergebniseingabe VR'!$BI$27:$BI$38))+SUMPRODUCT(('Ergebniseingabe VR'!$AK$27:$BE$38=F14)*('Ergebniseingabe VR'!$BF$27:$BF$38&gt;'Ergebniseingabe VR'!$BI$27:$BI$38))</f>
        <v>0</v>
      </c>
      <c r="Q14" s="170" t="str">
        <f>F14</f>
        <v>Mannschaft 5</v>
      </c>
      <c r="R14" s="171"/>
      <c r="S14" s="172">
        <f>IF(AND(Q14&amp;$S$13=VLOOKUP(Q14&amp;$S$13,$D$23:$I$46,1,0),VLOOKUP(Q14&amp;$S$13,$D$23:$I$46,6,0)&lt;&gt;""),VLOOKUP(Q14&amp;$S$13,$D$23:$I$46,6,0),)</f>
        <v>0</v>
      </c>
      <c r="T14" s="172">
        <f>IF(AND(Q14&amp;$T$13=VLOOKUP(Q14&amp;$T$13,$D$23:$I$46,1,0),VLOOKUP(Q14&amp;$T$13,$D$23:$I$46,6,0)&lt;&gt;""),VLOOKUP(Q14&amp;$T$13,$D$23:$I$46,6,0),)</f>
        <v>0</v>
      </c>
      <c r="U14" s="172">
        <f>IF(AND(Q14&amp;$U$13=VLOOKUP(Q14&amp;$U$13,$D$23:$I$46,1,0),VLOOKUP(Q14&amp;$U$13,$D$23:$I$46,6,0)&lt;&gt;""),VLOOKUP(Q14&amp;$U$13,$D$23:$I$46,6,0),)</f>
        <v>0</v>
      </c>
      <c r="V14" s="2"/>
      <c r="W14" s="170" t="str">
        <f>Q14</f>
        <v>Mannschaft 5</v>
      </c>
      <c r="X14" s="171"/>
      <c r="Y14" s="172">
        <f>IF(AND(ISNUMBER(S14),ISNUMBER(R15)),IF(S14&gt;R15,3,IF(S14=R15,1,0)),0)</f>
        <v>1</v>
      </c>
      <c r="Z14" s="172">
        <f>IF(AND(ISNUMBER(T14),ISNUMBER(R16)),IF(T14&gt;R16,3,IF(T14=R16,1,0)),0)</f>
        <v>1</v>
      </c>
      <c r="AA14" s="172">
        <f>IF(AND(ISNUMBER(U14),ISNUMBER(R17)),IF(U14&gt;R17,3,IF(U14=R17,1,0)),0)</f>
        <v>1</v>
      </c>
      <c r="AB14" s="2"/>
      <c r="AC14" s="173">
        <f>I14*100000+J14*1000+G14</f>
        <v>0</v>
      </c>
      <c r="AD14" s="173">
        <f>COUNTIF(AC14:AC17,AC14)</f>
        <v>4</v>
      </c>
      <c r="AE14" s="173" t="str">
        <f>IF(AD14=1,"x","")</f>
        <v/>
      </c>
      <c r="AF14" s="2"/>
      <c r="AG14" s="174">
        <f>IF(AE14="x",1,IF(AC15=AC14,2,IF(AC16=AC14,3,4)))</f>
        <v>2</v>
      </c>
      <c r="AH14" s="168">
        <f>INDEX(X14:AA14,1,AG14)</f>
        <v>1</v>
      </c>
      <c r="AI14" s="175">
        <f>IF(OR($AD$18=2,$AD$18=4),AH14/10,0)</f>
        <v>0</v>
      </c>
      <c r="AJ14" s="167"/>
      <c r="AK14" s="176"/>
      <c r="AL14" s="168" t="e">
        <f ca="1">I14-INDEX(X14:AA14,1,$AK$13)-AR14-AW14</f>
        <v>#N/A</v>
      </c>
      <c r="AM14" s="168" t="e">
        <f ca="1">J14-INDEX(R14:U14,1,AK13)-INDEX(R14:R17,AK13,1)-ABS(AS14)-ABS(AX14)</f>
        <v>#N/A</v>
      </c>
      <c r="AN14" s="168" t="e">
        <f ca="1">G14-INDEX(R14:U14,1,$AK$13)-AT14-AY14</f>
        <v>#N/A</v>
      </c>
      <c r="AO14" s="177">
        <f>IF(OR($AD$18&lt;&gt;3,AE14="x"),0,AL14/10+AM14/1000+AN14/100000)</f>
        <v>0</v>
      </c>
      <c r="AP14" s="167"/>
      <c r="AQ14" s="178"/>
      <c r="AR14" s="168">
        <f ca="1">IF(ISNA($AQ$13),0,INDEX(X14:AA14,1,$AQ$13))</f>
        <v>0</v>
      </c>
      <c r="AS14" s="168">
        <f ca="1">IF(ISNA($AQ$13),0,(INDEX(R14:U14,1,$AQ$13)-INDEX(R14:R17,$AQ$13,1)))</f>
        <v>0</v>
      </c>
      <c r="AT14" s="168">
        <f ca="1">IF(ISNA($AQ$13),0,INDEX(R14:U14,1,$AQ$13))</f>
        <v>0</v>
      </c>
      <c r="AU14" s="166"/>
      <c r="AV14" s="178"/>
      <c r="AW14" s="168">
        <f ca="1">IF(ISNA($AV$13),0,INDEX(X14:AA14,1,$AV$13))</f>
        <v>0</v>
      </c>
      <c r="AX14" s="168">
        <f ca="1">IF(ISNA($AV$13),0,(INDEX(R14:U14,1,$AV$13)-INDEX(R14:R17,$AV$13,1)))</f>
        <v>0</v>
      </c>
      <c r="AY14" s="168">
        <f ca="1">IF(ISNA($AV$13),0,INDEX(R14:U14,1,$AV$13))</f>
        <v>0</v>
      </c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</row>
    <row r="15" spans="2:86" s="29" customFormat="1">
      <c r="B15" s="36">
        <v>2</v>
      </c>
      <c r="C15" s="78">
        <f>RANK(D15,$D$14:$D$17,1)</f>
        <v>2</v>
      </c>
      <c r="D15" s="78">
        <f>E15+ROW()/1000</f>
        <v>1.0149999999999999</v>
      </c>
      <c r="E15" s="78">
        <f>RANK(K15,$K$14:$K$17)</f>
        <v>1</v>
      </c>
      <c r="F15" s="36" t="str">
        <f>VLOOKUP(B15,'Ergebniseingabe VR'!$AB$19:$AW$22,2,0)</f>
        <v>Mannschaft 6</v>
      </c>
      <c r="G15" s="32">
        <f>SUMPRODUCT((F15='Ergebniseingabe VR'!$O$27:$AI$38)*('Ergebniseingabe VR'!$BF$27:$BF$38))+SUMPRODUCT((F15='Ergebniseingabe VR'!$AK$27:$BE$38)*('Ergebniseingabe VR'!$BI$27:$BI$38))</f>
        <v>0</v>
      </c>
      <c r="H15" s="32">
        <f>SUMPRODUCT((F15='Ergebniseingabe VR'!$O$27:$AI$38)*('Ergebniseingabe VR'!$BI$27:$BI$38))+SUMPRODUCT((F15='Ergebniseingabe VR'!$AK$27:$BE$38)*('Ergebniseingabe VR'!$BF$27:$BF$38))</f>
        <v>0</v>
      </c>
      <c r="I15" s="32">
        <f>(SUMPRODUCT((F15='Ergebniseingabe VR'!$O$27:$AI$38)*(('Ergebniseingabe VR'!$BF$27:$BF$38)&gt;('Ergebniseingabe VR'!$BI$27:$BI$38)))+SUMPRODUCT((F15='Ergebniseingabe VR'!$AK$27:$BE$38)*(('Ergebniseingabe VR'!$BI$27:$BI$38)&gt;('Ergebniseingabe VR'!$BF$27:$BF$38))))*3+SUMPRODUCT(((F15='Ergebniseingabe VR'!$O$27:$AI$38)+(F15='Ergebniseingabe VR'!$AK$27:$BE$38))*(('Ergebniseingabe VR'!$BI$27:$BI$38)=('Ergebniseingabe VR'!$BF$27:$BF$38))*NOT(ISBLANK('Ergebniseingabe VR'!$BF$27:$BF$38)))</f>
        <v>0</v>
      </c>
      <c r="J15" s="33">
        <f>G15-H15</f>
        <v>0</v>
      </c>
      <c r="K15" s="89">
        <f>AC15+AI15+AO15</f>
        <v>0</v>
      </c>
      <c r="L15" s="32">
        <f>SUMPRODUCT(('Ergebniseingabe VR'!$O$27:$AI$38=F15)*('Ergebniseingabe VR'!$BF$27:$BF$38&lt;&gt;""))+SUMPRODUCT(('Ergebniseingabe VR'!$AK$27:$BE$38=F15)*('Ergebniseingabe VR'!$BI$27:$BI$38&lt;&gt;""))</f>
        <v>0</v>
      </c>
      <c r="M15" s="32">
        <f>SUMPRODUCT(('Ergebniseingabe VR'!$O$27:$AI$38=F15)*('Ergebniseingabe VR'!$BF$27:$BF$38&gt;'Ergebniseingabe VR'!$BI$27:$BI$38))+SUMPRODUCT(('Ergebniseingabe VR'!$AK$27:$BE$38=F15)*('Ergebniseingabe VR'!$BF$27:$BF$38&lt;'Ergebniseingabe VR'!$BI$27:$BI$38))</f>
        <v>0</v>
      </c>
      <c r="N15" s="32">
        <f>SUMPRODUCT(('Ergebniseingabe VR'!$O$27:$BE$38=F15)*('Ergebniseingabe VR'!$BF$27:$BF$38='Ergebniseingabe VR'!$BI$27:$BI$38)*('Ergebniseingabe VR'!$BF$27:$BF$38&lt;&gt;"")*('Ergebniseingabe VR'!$BI$27:$BI$38&lt;&gt;""))</f>
        <v>0</v>
      </c>
      <c r="O15" s="32">
        <f>SUMPRODUCT(('Ergebniseingabe VR'!$O$27:$AI$38=F15)*('Ergebniseingabe VR'!$BF$27:$BF$38&lt;'Ergebniseingabe VR'!$BI$27:$BI$38))+SUMPRODUCT(('Ergebniseingabe VR'!$AK$27:$BE$38=F15)*('Ergebniseingabe VR'!$BF$27:$BF$38&gt;'Ergebniseingabe VR'!$BI$27:$BI$38))</f>
        <v>0</v>
      </c>
      <c r="Q15" s="170" t="str">
        <f>F15</f>
        <v>Mannschaft 6</v>
      </c>
      <c r="R15" s="172">
        <f>IF(AND(Q15&amp;$R$13=VLOOKUP(Q15&amp;$R$13,$D$23:$I$46,1,0),VLOOKUP(Q15&amp;$R$13,$D$23:$I$46,6,0)&lt;&gt;""),VLOOKUP(Q15&amp;$R$13,$D$23:$I$46,6,0),)</f>
        <v>0</v>
      </c>
      <c r="S15" s="171"/>
      <c r="T15" s="172">
        <f>IF(AND(Q15&amp;$T$13=VLOOKUP(Q15&amp;$T$13,$D$23:$I$46,1,0),VLOOKUP(Q15&amp;$T$13,$D$23:$I$46,6,0)&lt;&gt;""),VLOOKUP(Q15&amp;$T$13,$D$23:$I$46,6,0),)</f>
        <v>0</v>
      </c>
      <c r="U15" s="172">
        <f>IF(AND(Q15&amp;$U$13=VLOOKUP(Q15&amp;$U$13,$D$23:$I$46,1,0),VLOOKUP(Q15&amp;$U$13,$D$23:$I$46,6,0)&lt;&gt;""),VLOOKUP(Q15&amp;$U$13,$D$23:$I$46,6,0),)</f>
        <v>0</v>
      </c>
      <c r="V15" s="2"/>
      <c r="W15" s="179" t="str">
        <f>Q15</f>
        <v>Mannschaft 6</v>
      </c>
      <c r="X15" s="172">
        <f>IF(AND(ISNUMBER(R15),ISNUMBER(S14)),IF(R15&gt;S14,3,IF(R15=S14,1,0)),0)</f>
        <v>1</v>
      </c>
      <c r="Y15" s="171"/>
      <c r="Z15" s="172">
        <f>IF(AND(ISNUMBER(T15),ISNUMBER(S16)),IF(T15&gt;S16,3,IF(T15=S16,1,0)),0)</f>
        <v>1</v>
      </c>
      <c r="AA15" s="172">
        <f>IF(AND(ISNUMBER(U15),ISNUMBER(S17)),IF(U15&gt;S17,3,IF(U15=S17,1,0)),0)</f>
        <v>1</v>
      </c>
      <c r="AB15" s="2"/>
      <c r="AC15" s="173">
        <f>I15*100000+J15*1000+G15</f>
        <v>0</v>
      </c>
      <c r="AD15" s="180">
        <f>COUNTIF(AC14:AC17,AC15)</f>
        <v>4</v>
      </c>
      <c r="AE15" s="180" t="str">
        <f>IF(AD15=1,"x","")</f>
        <v/>
      </c>
      <c r="AF15" s="2"/>
      <c r="AG15" s="174">
        <f>IF(AE15="x",2,IF(AC16=AC15,3,IF(AC17=AC15,4,1)))</f>
        <v>3</v>
      </c>
      <c r="AH15" s="168">
        <f>INDEX(X15:AA15,1,AG15)</f>
        <v>1</v>
      </c>
      <c r="AI15" s="175">
        <f>IF(OR($AD$18=2,$AD$18=4),AH15/10,0)</f>
        <v>0</v>
      </c>
      <c r="AJ15" s="167"/>
      <c r="AK15" s="176"/>
      <c r="AL15" s="168" t="e">
        <f ca="1">I15-INDEX(X15:AA15,1,$AK$13)-AR15-AW15</f>
        <v>#N/A</v>
      </c>
      <c r="AM15" s="168" t="e">
        <f ca="1">J15-INDEX(R15:U15,1,AK13)-INDEX(S14:S17,AK13,1)-ABS(AS15)-ABS(AX15)</f>
        <v>#N/A</v>
      </c>
      <c r="AN15" s="168" t="e">
        <f ca="1">G15-INDEX(R15:U15,1,$AK$13)-AT15-AY15</f>
        <v>#N/A</v>
      </c>
      <c r="AO15" s="177">
        <f>IF(OR($AD$18&lt;&gt;3,AE15="x"),0,AL15/10+AM15/1000+AN15/100000)</f>
        <v>0</v>
      </c>
      <c r="AP15" s="167"/>
      <c r="AQ15" s="178"/>
      <c r="AR15" s="168">
        <f ca="1">IF(ISNA($AQ$13),0,INDEX(X15:AA15,1,$AQ$13))</f>
        <v>0</v>
      </c>
      <c r="AS15" s="168">
        <f ca="1">IF(ISNA($AQ$13),0,(INDEX(R15:U15,1,$AQ$13)-INDEX(S14:S17,$AQ$13,1)))</f>
        <v>0</v>
      </c>
      <c r="AT15" s="168">
        <f ca="1">IF(ISNA($AQ$13),0,INDEX(R15:U15,1,$AQ$13))</f>
        <v>0</v>
      </c>
      <c r="AU15" s="166"/>
      <c r="AV15" s="178"/>
      <c r="AW15" s="168">
        <f ca="1">IF(ISNA($AV$13),0,INDEX(X15:AA15,1,$AV$13))</f>
        <v>0</v>
      </c>
      <c r="AX15" s="168">
        <f ca="1">IF(ISNA($AV$13),0,(INDEX(R15:U15,1,$AV$13)-INDEX(S14:S17,$AV$13,1)))</f>
        <v>0</v>
      </c>
      <c r="AY15" s="168">
        <f ca="1">IF(ISNA($AV$13),0,INDEX(R15:U15,1,$AV$13))</f>
        <v>0</v>
      </c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</row>
    <row r="16" spans="2:86" s="29" customFormat="1">
      <c r="B16" s="36">
        <v>3</v>
      </c>
      <c r="C16" s="78">
        <f>RANK(D16,$D$14:$D$17,1)</f>
        <v>3</v>
      </c>
      <c r="D16" s="78">
        <f>E16+ROW()/1000</f>
        <v>1.016</v>
      </c>
      <c r="E16" s="78">
        <f>RANK(K16,$K$14:$K$17)</f>
        <v>1</v>
      </c>
      <c r="F16" s="36" t="str">
        <f>VLOOKUP(B16,'Ergebniseingabe VR'!$AB$19:$AW$22,2,0)</f>
        <v>Mannschaft 7</v>
      </c>
      <c r="G16" s="32">
        <f>SUMPRODUCT((F16='Ergebniseingabe VR'!$O$27:$AI$38)*('Ergebniseingabe VR'!$BF$27:$BF$38))+SUMPRODUCT((F16='Ergebniseingabe VR'!$AK$27:$BE$38)*('Ergebniseingabe VR'!$BI$27:$BI$38))</f>
        <v>0</v>
      </c>
      <c r="H16" s="32">
        <f>SUMPRODUCT((F16='Ergebniseingabe VR'!$O$27:$AI$38)*('Ergebniseingabe VR'!$BI$27:$BI$38))+SUMPRODUCT((F16='Ergebniseingabe VR'!$AK$27:$BE$38)*('Ergebniseingabe VR'!$BF$27:$BF$38))</f>
        <v>0</v>
      </c>
      <c r="I16" s="32">
        <f>(SUMPRODUCT((F16='Ergebniseingabe VR'!$O$27:$AI$38)*(('Ergebniseingabe VR'!$BF$27:$BF$38)&gt;('Ergebniseingabe VR'!$BI$27:$BI$38)))+SUMPRODUCT((F16='Ergebniseingabe VR'!$AK$27:$BE$38)*(('Ergebniseingabe VR'!$BI$27:$BI$38)&gt;('Ergebniseingabe VR'!$BF$27:$BF$38))))*3+SUMPRODUCT(((F16='Ergebniseingabe VR'!$O$27:$AI$38)+(F16='Ergebniseingabe VR'!$AK$27:$BE$38))*(('Ergebniseingabe VR'!$BI$27:$BI$38)=('Ergebniseingabe VR'!$BF$27:$BF$38))*NOT(ISBLANK('Ergebniseingabe VR'!$BF$27:$BF$38)))</f>
        <v>0</v>
      </c>
      <c r="J16" s="33">
        <f>G16-H16</f>
        <v>0</v>
      </c>
      <c r="K16" s="89">
        <f>AC16+AI16+AO16</f>
        <v>0</v>
      </c>
      <c r="L16" s="32">
        <f>SUMPRODUCT(('Ergebniseingabe VR'!$O$27:$AI$38=F16)*('Ergebniseingabe VR'!$BF$27:$BF$38&lt;&gt;""))+SUMPRODUCT(('Ergebniseingabe VR'!$AK$27:$BE$38=F16)*('Ergebniseingabe VR'!$BI$27:$BI$38&lt;&gt;""))</f>
        <v>0</v>
      </c>
      <c r="M16" s="32">
        <f>SUMPRODUCT(('Ergebniseingabe VR'!$O$27:$AI$38=F16)*('Ergebniseingabe VR'!$BF$27:$BF$38&gt;'Ergebniseingabe VR'!$BI$27:$BI$38))+SUMPRODUCT(('Ergebniseingabe VR'!$AK$27:$BE$38=F16)*('Ergebniseingabe VR'!$BF$27:$BF$38&lt;'Ergebniseingabe VR'!$BI$27:$BI$38))</f>
        <v>0</v>
      </c>
      <c r="N16" s="32">
        <f>SUMPRODUCT(('Ergebniseingabe VR'!$O$27:$BE$38=F16)*('Ergebniseingabe VR'!$BF$27:$BF$38='Ergebniseingabe VR'!$BI$27:$BI$38)*('Ergebniseingabe VR'!$BF$27:$BF$38&lt;&gt;"")*('Ergebniseingabe VR'!$BI$27:$BI$38&lt;&gt;""))</f>
        <v>0</v>
      </c>
      <c r="O16" s="32">
        <f>SUMPRODUCT(('Ergebniseingabe VR'!$O$27:$AI$38=F16)*('Ergebniseingabe VR'!$BF$27:$BF$38&lt;'Ergebniseingabe VR'!$BI$27:$BI$38))+SUMPRODUCT(('Ergebniseingabe VR'!$AK$27:$BE$38=F16)*('Ergebniseingabe VR'!$BF$27:$BF$38&gt;'Ergebniseingabe VR'!$BI$27:$BI$38))</f>
        <v>0</v>
      </c>
      <c r="Q16" s="170" t="str">
        <f>F16</f>
        <v>Mannschaft 7</v>
      </c>
      <c r="R16" s="172">
        <f>IF(AND(Q16&amp;$R$13=VLOOKUP(Q16&amp;$R$13,$D$23:$I$46,1,0),VLOOKUP(Q16&amp;$R$13,$D$23:$I$46,6,0)&lt;&gt;""),VLOOKUP(Q16&amp;$R$13,$D$23:$I$46,6,0),)</f>
        <v>0</v>
      </c>
      <c r="S16" s="172">
        <f>IF(AND(Q16&amp;$S$13=VLOOKUP(Q16&amp;$S$13,$D$23:$I$46,1,0),VLOOKUP(Q16&amp;$S$13,$D$23:$I$46,6,0)&lt;&gt;""),VLOOKUP(Q16&amp;$S$13,$D$23:$I$46,6,0),)</f>
        <v>0</v>
      </c>
      <c r="T16" s="171"/>
      <c r="U16" s="172">
        <f>IF(AND(Q16&amp;$U$13=VLOOKUP(Q16&amp;$U$13,$D$23:$I$46,1,0),VLOOKUP(Q16&amp;$U$13,$D$23:$I$46,6,0)&lt;&gt;""),VLOOKUP(Q16&amp;$U$13,$D$23:$I$46,6,0),)</f>
        <v>0</v>
      </c>
      <c r="V16" s="2"/>
      <c r="W16" s="179" t="str">
        <f>Q16</f>
        <v>Mannschaft 7</v>
      </c>
      <c r="X16" s="172">
        <f>IF(AND(ISNUMBER(R16),ISNUMBER(T14)),IF(R16&gt;T14,3,IF(R16=T14,1,0)),0)</f>
        <v>1</v>
      </c>
      <c r="Y16" s="172">
        <f>IF(AND(ISNUMBER(S16),ISNUMBER(T15)),IF(S16&gt;T15,3,IF(S16=T15,1,0)),0)</f>
        <v>1</v>
      </c>
      <c r="Z16" s="171"/>
      <c r="AA16" s="172">
        <f>IF(AND(ISNUMBER(U16),ISNUMBER(T17)),IF(U16&gt;T17,3,IF(U16=T17,1,0)),0)</f>
        <v>1</v>
      </c>
      <c r="AB16" s="2"/>
      <c r="AC16" s="173">
        <f>I16*100000+J16*1000+G16</f>
        <v>0</v>
      </c>
      <c r="AD16" s="181">
        <f>COUNTIF(AC14:AC17,AC16)</f>
        <v>4</v>
      </c>
      <c r="AE16" s="180" t="str">
        <f>IF(AD16=1,"x","")</f>
        <v/>
      </c>
      <c r="AF16" s="2"/>
      <c r="AG16" s="174">
        <f>IF(AE16="x",3,IF(AC17=AC16,4,IF(AC15=AC16,2,1)))</f>
        <v>4</v>
      </c>
      <c r="AH16" s="168">
        <f>INDEX(X16:AA16,1,AG16)</f>
        <v>1</v>
      </c>
      <c r="AI16" s="175">
        <f>IF(OR($AD$18=2,$AD$18=4),AH16/10,0)</f>
        <v>0</v>
      </c>
      <c r="AJ16" s="167"/>
      <c r="AK16" s="176"/>
      <c r="AL16" s="168" t="e">
        <f ca="1">I16-INDEX(X16:AA16,1,$AK$13)-AR16-AW16</f>
        <v>#N/A</v>
      </c>
      <c r="AM16" s="168" t="e">
        <f ca="1">J16-INDEX(R16:U16,1,AK13)-INDEX(T14:T17,AK13,1)-ABS(AS16)-ABS(AX16)</f>
        <v>#N/A</v>
      </c>
      <c r="AN16" s="168" t="e">
        <f ca="1">G16-INDEX(R16:U16,1,$AK$13)-AT16-AY16</f>
        <v>#N/A</v>
      </c>
      <c r="AO16" s="177">
        <f>IF(OR($AD$18&lt;&gt;3,AE16="x"),0,AL16/10+AM16/1000+AN16/100000)</f>
        <v>0</v>
      </c>
      <c r="AP16" s="167"/>
      <c r="AQ16" s="178"/>
      <c r="AR16" s="168">
        <f ca="1">IF(ISNA($AQ$13),0,INDEX(X16:AA16,1,$AQ$13))</f>
        <v>0</v>
      </c>
      <c r="AS16" s="168">
        <f ca="1">IF(ISNA($AQ$13),0,(INDEX(R16:U16,1,$AQ$13)-INDEX(T14:T17,$AQ$13,1)))</f>
        <v>0</v>
      </c>
      <c r="AT16" s="168">
        <f ca="1">IF(ISNA($AQ$13),0,INDEX(R16:U16,1,$AQ$13))</f>
        <v>0</v>
      </c>
      <c r="AU16" s="166"/>
      <c r="AV16" s="178"/>
      <c r="AW16" s="168">
        <f ca="1">IF(ISNA($AV$13),0,INDEX(X16:AA16,1,$AV$13))</f>
        <v>0</v>
      </c>
      <c r="AX16" s="168">
        <f ca="1">IF(ISNA($AV$13),0,(INDEX(R16:U16,1,$AV$13)-INDEX(T14:T17,$AV$13,1)))</f>
        <v>0</v>
      </c>
      <c r="AY16" s="168">
        <f ca="1">IF(ISNA($AV$13),0,INDEX(R16:U16,1,$AV$13))</f>
        <v>0</v>
      </c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</row>
    <row r="17" spans="2:86" s="29" customFormat="1">
      <c r="B17" s="36">
        <v>4</v>
      </c>
      <c r="C17" s="78">
        <f>RANK(D17,$D$14:$D$17,1)</f>
        <v>4</v>
      </c>
      <c r="D17" s="78">
        <f>E17+ROW()/1000</f>
        <v>1.0169999999999999</v>
      </c>
      <c r="E17" s="78">
        <f>RANK(K17,$K$14:$K$17)</f>
        <v>1</v>
      </c>
      <c r="F17" s="36" t="str">
        <f>VLOOKUP(B17,'Ergebniseingabe VR'!$AB$19:$AW$22,2,0)</f>
        <v>Mannschaft 8</v>
      </c>
      <c r="G17" s="32">
        <f>SUMPRODUCT((F17='Ergebniseingabe VR'!$O$27:$AI$38)*('Ergebniseingabe VR'!$BF$27:$BF$38))+SUMPRODUCT((F17='Ergebniseingabe VR'!$AK$27:$BE$38)*('Ergebniseingabe VR'!$BI$27:$BI$38))</f>
        <v>0</v>
      </c>
      <c r="H17" s="32">
        <f>SUMPRODUCT((F17='Ergebniseingabe VR'!$O$27:$AI$38)*('Ergebniseingabe VR'!$BI$27:$BI$38))+SUMPRODUCT((F17='Ergebniseingabe VR'!$AK$27:$BE$38)*('Ergebniseingabe VR'!$BF$27:$BF$38))</f>
        <v>0</v>
      </c>
      <c r="I17" s="32">
        <f>(SUMPRODUCT((F17='Ergebniseingabe VR'!$O$27:$AI$38)*(('Ergebniseingabe VR'!$BF$27:$BF$38)&gt;('Ergebniseingabe VR'!$BI$27:$BI$38)))+SUMPRODUCT((F17='Ergebniseingabe VR'!$AK$27:$BE$38)*(('Ergebniseingabe VR'!$BI$27:$BI$38)&gt;('Ergebniseingabe VR'!$BF$27:$BF$38))))*3+SUMPRODUCT(((F17='Ergebniseingabe VR'!$O$27:$AI$38)+(F17='Ergebniseingabe VR'!$AK$27:$BE$38))*(('Ergebniseingabe VR'!$BI$27:$BI$38)=('Ergebniseingabe VR'!$BF$27:$BF$38))*NOT(ISBLANK('Ergebniseingabe VR'!$BF$27:$BF$38)))</f>
        <v>0</v>
      </c>
      <c r="J17" s="33">
        <f>G17-H17</f>
        <v>0</v>
      </c>
      <c r="K17" s="89">
        <f>AC17+AI17+AO17</f>
        <v>0</v>
      </c>
      <c r="L17" s="32">
        <f>SUMPRODUCT(('Ergebniseingabe VR'!$O$27:$AI$38=F17)*('Ergebniseingabe VR'!$BF$27:$BF$38&lt;&gt;""))+SUMPRODUCT(('Ergebniseingabe VR'!$AK$27:$BE$38=F17)*('Ergebniseingabe VR'!$BI$27:$BI$38&lt;&gt;""))</f>
        <v>0</v>
      </c>
      <c r="M17" s="32">
        <f>SUMPRODUCT(('Ergebniseingabe VR'!$O$27:$AI$38=F17)*('Ergebniseingabe VR'!$BF$27:$BF$38&gt;'Ergebniseingabe VR'!$BI$27:$BI$38))+SUMPRODUCT(('Ergebniseingabe VR'!$AK$27:$BE$38=F17)*('Ergebniseingabe VR'!$BF$27:$BF$38&lt;'Ergebniseingabe VR'!$BI$27:$BI$38))</f>
        <v>0</v>
      </c>
      <c r="N17" s="32">
        <f>SUMPRODUCT(('Ergebniseingabe VR'!$O$27:$BE$38=F17)*('Ergebniseingabe VR'!$BF$27:$BF$38='Ergebniseingabe VR'!$BI$27:$BI$38)*('Ergebniseingabe VR'!$BF$27:$BF$38&lt;&gt;"")*('Ergebniseingabe VR'!$BI$27:$BI$38&lt;&gt;""))</f>
        <v>0</v>
      </c>
      <c r="O17" s="32">
        <f>SUMPRODUCT(('Ergebniseingabe VR'!$O$27:$AI$38=F17)*('Ergebniseingabe VR'!$BF$27:$BF$38&lt;'Ergebniseingabe VR'!$BI$27:$BI$38))+SUMPRODUCT(('Ergebniseingabe VR'!$AK$27:$BE$38=F17)*('Ergebniseingabe VR'!$BF$27:$BF$38&gt;'Ergebniseingabe VR'!$BI$27:$BI$38))</f>
        <v>0</v>
      </c>
      <c r="Q17" s="170" t="str">
        <f>F17</f>
        <v>Mannschaft 8</v>
      </c>
      <c r="R17" s="172">
        <f>IF(AND(Q17&amp;$R$13=VLOOKUP(Q17&amp;$R$13,$D$23:$I$46,1,0),VLOOKUP(Q17&amp;$R$13,$D$23:$I$46,6,0)&lt;&gt;""),VLOOKUP(Q17&amp;$R$13,$D$23:$I$46,6,0),)</f>
        <v>0</v>
      </c>
      <c r="S17" s="172">
        <f>IF(AND(Q17&amp;$S$13=VLOOKUP(Q17&amp;$S$13,$D$23:$I$46,1,0),VLOOKUP(Q17&amp;$S$13,$D$23:$I$46,6,0)&lt;&gt;""),VLOOKUP(Q17&amp;$S$13,$D$23:$I$46,6,0),)</f>
        <v>0</v>
      </c>
      <c r="T17" s="172">
        <f>IF(AND(Q17&amp;$T$13=VLOOKUP(Q17&amp;$T$13,$D$23:$I$46,1,0),VLOOKUP(Q17&amp;$T$13,$D$23:$I$46,6,0)&lt;&gt;""),VLOOKUP(Q17&amp;$T$13,$D$23:$I$46,6,0),)</f>
        <v>0</v>
      </c>
      <c r="U17" s="171"/>
      <c r="V17" s="2"/>
      <c r="W17" s="183" t="str">
        <f>Q17</f>
        <v>Mannschaft 8</v>
      </c>
      <c r="X17" s="172">
        <f>IF(AND(ISNUMBER(R17),ISNUMBER(U14)),IF(R17&gt;U14,3,IF(R17=U14,1,0)),0)</f>
        <v>1</v>
      </c>
      <c r="Y17" s="172">
        <f>IF(AND(ISNUMBER(S17),ISNUMBER(U15)),IF(S17&gt;U15,3,IF(S17=U15,1,0)),0)</f>
        <v>1</v>
      </c>
      <c r="Z17" s="172">
        <f>IF(AND(ISNUMBER(T17),ISNUMBER(U16)),IF(T17&gt;U16,3,IF(T17=U16,1,0)),0)</f>
        <v>1</v>
      </c>
      <c r="AA17" s="171"/>
      <c r="AB17" s="2"/>
      <c r="AC17" s="173">
        <f>I17*100000+J17*1000+G17</f>
        <v>0</v>
      </c>
      <c r="AD17" s="184">
        <f>COUNTIF(AC14:AC17,AC17)</f>
        <v>4</v>
      </c>
      <c r="AE17" s="184" t="str">
        <f>IF(AD17=1,"x","")</f>
        <v/>
      </c>
      <c r="AF17" s="2"/>
      <c r="AG17" s="174">
        <f>IF(AE17="x",4,IF(AC14=AC17,1,IF(AC15=AC17,2,3)))</f>
        <v>1</v>
      </c>
      <c r="AH17" s="168">
        <f>INDEX(X17:AA17,1,AG17)</f>
        <v>1</v>
      </c>
      <c r="AI17" s="175">
        <f>IF(OR($AD$18=2,$AD$18=4),AH17/10,0)</f>
        <v>0</v>
      </c>
      <c r="AJ17" s="167"/>
      <c r="AK17" s="166"/>
      <c r="AL17" s="168" t="e">
        <f ca="1">I17-INDEX(X17:AA17,1,$AK$13)-AR17-AW17</f>
        <v>#N/A</v>
      </c>
      <c r="AM17" s="168" t="e">
        <f ca="1">J17-INDEX(R17:U17,1,AK13)-INDEX(U14:U17,AK13,1)-ABS(AS17)-ABS(AX17)</f>
        <v>#N/A</v>
      </c>
      <c r="AN17" s="168" t="e">
        <f ca="1">G17-INDEX(R17:U17,1,$AK$13)-AT17-AY17</f>
        <v>#N/A</v>
      </c>
      <c r="AO17" s="177">
        <f>IF(OR($AD$18&lt;&gt;3,AE17="x"),0,AL17/10+AM17/1000+AN17/100000)</f>
        <v>0</v>
      </c>
      <c r="AP17" s="167"/>
      <c r="AQ17" s="178"/>
      <c r="AR17" s="168">
        <f ca="1">IF(ISNA($AQ$13),0,INDEX(X17:AA17,1,$AQ$13))</f>
        <v>0</v>
      </c>
      <c r="AS17" s="168">
        <f ca="1">IF(ISNA($AQ$13),0,(INDEX(R17:U17,1,$AQ$13)-INDEX(U14:U17,$AQ$13,1)))</f>
        <v>0</v>
      </c>
      <c r="AT17" s="168">
        <f ca="1">IF(ISNA($AQ$13),0,INDEX(R17:U17,1,$AQ$13))</f>
        <v>0</v>
      </c>
      <c r="AU17" s="166"/>
      <c r="AV17" s="178"/>
      <c r="AW17" s="168">
        <f ca="1">IF(ISNA($AV$13),0,INDEX(X17:AA17,1,$AV$13))</f>
        <v>0</v>
      </c>
      <c r="AX17" s="168">
        <f ca="1">IF(ISNA($AV$13),0,(INDEX(R17:U17,1,$AV$13)-INDEX(U14:U17,$AV$13,1)))</f>
        <v>0</v>
      </c>
      <c r="AY17" s="168">
        <f ca="1">IF(ISNA($AV$13),0,INDEX(R17:U17,1,$AV$13))</f>
        <v>0</v>
      </c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</row>
    <row r="18" spans="2:86" s="29" customFormat="1" ht="35.4">
      <c r="B18" s="78">
        <f>COUNT((B14:B17))*(COUNT(B14:B17)-1)</f>
        <v>12</v>
      </c>
      <c r="C18" s="78"/>
      <c r="D18" s="78"/>
      <c r="E18" s="81">
        <f>COUNTIF($E$14:$E$17,1)</f>
        <v>4</v>
      </c>
      <c r="F18" s="78"/>
      <c r="G18" s="78"/>
      <c r="H18" s="78"/>
      <c r="I18" s="78"/>
      <c r="J18" s="78"/>
      <c r="K18" s="78"/>
      <c r="L18" s="78">
        <f>SUM(L14:L17)</f>
        <v>0</v>
      </c>
      <c r="M18" s="78"/>
      <c r="N18" s="80"/>
      <c r="O18" s="3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85" t="s">
        <v>59</v>
      </c>
      <c r="AD18" s="186">
        <f>MOD(MIN(AD14:AD17)*MAX(AD14:AD17),11)</f>
        <v>5</v>
      </c>
      <c r="AE18" s="169"/>
      <c r="AF18" s="2"/>
      <c r="AG18" s="176"/>
      <c r="AH18" s="166"/>
      <c r="AI18" s="166"/>
      <c r="AJ18" s="167"/>
      <c r="AK18" s="176"/>
      <c r="AL18" s="187" t="s">
        <v>55</v>
      </c>
      <c r="AM18" s="187" t="s">
        <v>56</v>
      </c>
      <c r="AN18" s="187" t="s">
        <v>60</v>
      </c>
      <c r="AO18" s="169"/>
      <c r="AP18" s="167"/>
      <c r="AQ18" s="169"/>
      <c r="AR18" s="187" t="s">
        <v>55</v>
      </c>
      <c r="AS18" s="187" t="s">
        <v>56</v>
      </c>
      <c r="AT18" s="187" t="s">
        <v>60</v>
      </c>
      <c r="AU18" s="169"/>
      <c r="AV18" s="169"/>
      <c r="AW18" s="187" t="s">
        <v>55</v>
      </c>
      <c r="AX18" s="187" t="s">
        <v>56</v>
      </c>
      <c r="AY18" s="187" t="s">
        <v>60</v>
      </c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</row>
    <row r="19" spans="2:86" s="29" customFormat="1">
      <c r="B19" s="78"/>
      <c r="C19" s="78"/>
      <c r="D19" s="78"/>
      <c r="E19" s="78">
        <f>COUNTIF($E$14:$E$17,2)</f>
        <v>0</v>
      </c>
      <c r="F19" s="78"/>
      <c r="G19" s="78"/>
      <c r="H19" s="78"/>
      <c r="I19" s="78"/>
      <c r="J19" s="78"/>
      <c r="K19" s="78"/>
      <c r="L19" s="78"/>
      <c r="M19" s="78"/>
      <c r="N19" s="80"/>
      <c r="O19" s="36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</row>
    <row r="20" spans="2:86" s="29" customFormat="1">
      <c r="B20" s="82"/>
      <c r="C20" s="82"/>
      <c r="D20" s="82"/>
      <c r="E20" s="78">
        <f>COUNTIF($E$14:$E$17,3)</f>
        <v>0</v>
      </c>
      <c r="F20" s="82"/>
      <c r="G20" s="82"/>
      <c r="H20" s="82"/>
      <c r="I20" s="82"/>
      <c r="J20" s="82"/>
      <c r="K20" s="82"/>
      <c r="L20" s="82"/>
      <c r="M20" s="82"/>
      <c r="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</row>
    <row r="21" spans="2:86" s="29" customFormat="1">
      <c r="E21" s="78">
        <f>COUNTIF($E$14:$E$17,4)</f>
        <v>0</v>
      </c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</row>
    <row r="22" spans="2:86" s="29" customFormat="1"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</row>
    <row r="23" spans="2:86" s="29" customFormat="1">
      <c r="D23" s="29" t="str">
        <f t="shared" ref="D23:D46" si="0">E23&amp;F23</f>
        <v>Mannschaft 1Mannschaft 2</v>
      </c>
      <c r="E23" s="29" t="str">
        <f>F5</f>
        <v>Mannschaft 1</v>
      </c>
      <c r="F23" s="29" t="str">
        <f>F6</f>
        <v>Mannschaft 2</v>
      </c>
      <c r="G23" s="29" t="str">
        <f>IF(SUMPRODUCT(('Ergebniseingabe VR'!$O$27:$O$38=E23)*('Ergebniseingabe VR'!$AK$27:$AK$38=F23)*(ISNUMBER('Ergebniseingabe VR'!$BI$27:$BI$38)))=1,SUMPRODUCT(('Ergebniseingabe VR'!$O$27:$O$38=E23)*('Ergebniseingabe VR'!$AK$27:$AK$38=F23)*('Ergebniseingabe VR'!$BF$27:$BF$38))&amp;":"&amp;SUMPRODUCT(('Ergebniseingabe VR'!$O$27:$O$38=E23)*('Ergebniseingabe VR'!$AK$27:$AK$38=F23)*('Ergebniseingabe VR'!$BI$27:$BI$38)),"")</f>
        <v/>
      </c>
      <c r="H23" s="29" t="str">
        <f>IF(SUMPRODUCT(('Ergebniseingabe VR'!$AK$27:$AK$38=E23)*('Ergebniseingabe VR'!$O$27:$O$38=F23)*(ISNUMBER('Ergebniseingabe VR'!$BI$27:$BI$38)))=1,SUMPRODUCT(('Ergebniseingabe VR'!$AK$27:$AK$38=E23)*('Ergebniseingabe VR'!$O$27:$O$38=F23)*('Ergebniseingabe VR'!$BI$27:$BI$38))&amp;":"&amp;SUMPRODUCT(('Ergebniseingabe VR'!$AK$27:$AK$38=E23)*('Ergebniseingabe VR'!$O$27:$O$38=F23)*('Ergebniseingabe VR'!$BF$27:$BF$38)),"")</f>
        <v/>
      </c>
      <c r="I23" s="36" t="str">
        <f>IF(SUMPRODUCT(('Ergebniseingabe VR'!$O$27:$O$38=E23)*('Ergebniseingabe VR'!$AK$27:$AK$38=F23)*(ISNUMBER('Ergebniseingabe VR'!$BI$27:$BI$38)))=1,SUMPRODUCT(('Ergebniseingabe VR'!$O$27:$O$38=E23)*('Ergebniseingabe VR'!$AK$27:$AK$38=F23)*('Ergebniseingabe VR'!$BF$27:$BF$38)),"")</f>
        <v/>
      </c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</row>
    <row r="24" spans="2:86" s="29" customFormat="1">
      <c r="D24" s="29" t="str">
        <f t="shared" si="0"/>
        <v>Mannschaft 1Mannschaft 3</v>
      </c>
      <c r="E24" s="29" t="str">
        <f>F5</f>
        <v>Mannschaft 1</v>
      </c>
      <c r="F24" s="29" t="str">
        <f>F7</f>
        <v>Mannschaft 3</v>
      </c>
      <c r="G24" s="29" t="str">
        <f>IF(SUMPRODUCT(('Ergebniseingabe VR'!$O$27:$O$38=E24)*('Ergebniseingabe VR'!$AK$27:$AK$38=F24)*(ISNUMBER('Ergebniseingabe VR'!$BI$27:$BI$38)))=1,SUMPRODUCT(('Ergebniseingabe VR'!$O$27:$O$38=E24)*('Ergebniseingabe VR'!$AK$27:$AK$38=F24)*('Ergebniseingabe VR'!$BF$27:$BF$38))&amp;":"&amp;SUMPRODUCT(('Ergebniseingabe VR'!$O$27:$O$38=E24)*('Ergebniseingabe VR'!$AK$27:$AK$38=F24)*('Ergebniseingabe VR'!$BI$27:$BI$38)),"")</f>
        <v/>
      </c>
      <c r="H24" s="29" t="str">
        <f>IF(SUMPRODUCT(('Ergebniseingabe VR'!$AK$27:$AK$38=E24)*('Ergebniseingabe VR'!$O$27:$O$38=F24)*(ISNUMBER('Ergebniseingabe VR'!$BI$27:$BI$38)))=1,SUMPRODUCT(('Ergebniseingabe VR'!$AK$27:$AK$38=E24)*('Ergebniseingabe VR'!$O$27:$O$38=F24)*('Ergebniseingabe VR'!$BI$27:$BI$38))&amp;":"&amp;SUMPRODUCT(('Ergebniseingabe VR'!$AK$27:$AK$38=E24)*('Ergebniseingabe VR'!$O$27:$O$38=F24)*('Ergebniseingabe VR'!$BF$27:$BF$38)),"")</f>
        <v/>
      </c>
      <c r="I24" s="36" t="str">
        <f>IF(SUMPRODUCT(('Ergebniseingabe VR'!$O$27:$O$38=E24)*('Ergebniseingabe VR'!$AK$27:$AK$38=F24)*(ISNUMBER('Ergebniseingabe VR'!$BI$27:$BI$38)))=1,SUMPRODUCT(('Ergebniseingabe VR'!$O$27:$O$38=E24)*('Ergebniseingabe VR'!$AK$27:$AK$38=F24)*('Ergebniseingabe VR'!$BF$27:$BF$38)),"")</f>
        <v/>
      </c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</row>
    <row r="25" spans="2:86" s="29" customFormat="1">
      <c r="D25" s="29" t="str">
        <f t="shared" si="0"/>
        <v>Mannschaft 1Mannschaft 4</v>
      </c>
      <c r="E25" s="29" t="str">
        <f>F5</f>
        <v>Mannschaft 1</v>
      </c>
      <c r="F25" s="29" t="str">
        <f>F8</f>
        <v>Mannschaft 4</v>
      </c>
      <c r="G25" s="29" t="str">
        <f>IF(SUMPRODUCT(('Ergebniseingabe VR'!$O$27:$O$38=E25)*('Ergebniseingabe VR'!$AK$27:$AK$38=F25)*(ISNUMBER('Ergebniseingabe VR'!$BI$27:$BI$38)))=1,SUMPRODUCT(('Ergebniseingabe VR'!$O$27:$O$38=E25)*('Ergebniseingabe VR'!$AK$27:$AK$38=F25)*('Ergebniseingabe VR'!$BF$27:$BF$38))&amp;":"&amp;SUMPRODUCT(('Ergebniseingabe VR'!$O$27:$O$38=E25)*('Ergebniseingabe VR'!$AK$27:$AK$38=F25)*('Ergebniseingabe VR'!$BI$27:$BI$38)),"")</f>
        <v/>
      </c>
      <c r="H25" s="29" t="str">
        <f>IF(SUMPRODUCT(('Ergebniseingabe VR'!$AK$27:$AK$38=E25)*('Ergebniseingabe VR'!$O$27:$O$38=F25)*(ISNUMBER('Ergebniseingabe VR'!$BI$27:$BI$38)))=1,SUMPRODUCT(('Ergebniseingabe VR'!$AK$27:$AK$38=E25)*('Ergebniseingabe VR'!$O$27:$O$38=F25)*('Ergebniseingabe VR'!$BI$27:$BI$38))&amp;":"&amp;SUMPRODUCT(('Ergebniseingabe VR'!$AK$27:$AK$38=E25)*('Ergebniseingabe VR'!$O$27:$O$38=F25)*('Ergebniseingabe VR'!$BF$27:$BF$38)),"")</f>
        <v/>
      </c>
      <c r="I25" s="78" t="str">
        <f>IF(SUMPRODUCT(('Ergebniseingabe VR'!$AK$27:$AK$38=E25)*('Ergebniseingabe VR'!$O$27:$O$38=F25)*(ISNUMBER('Ergebniseingabe VR'!$BF$27:$BF$38)))=1,SUMPRODUCT(('Ergebniseingabe VR'!$AK$27:$AK$38=E25)*('Ergebniseingabe VR'!$O$27:$O$38=F25)*('Ergebniseingabe VR'!$BI$27:$BI$38)),"")</f>
        <v/>
      </c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</row>
    <row r="26" spans="2:86" s="29" customFormat="1">
      <c r="D26" s="29" t="str">
        <f t="shared" si="0"/>
        <v>Mannschaft 2Mannschaft 3</v>
      </c>
      <c r="E26" s="29" t="str">
        <f>F6</f>
        <v>Mannschaft 2</v>
      </c>
      <c r="F26" s="29" t="str">
        <f>F7</f>
        <v>Mannschaft 3</v>
      </c>
      <c r="G26" s="29" t="str">
        <f>IF(SUMPRODUCT(('Ergebniseingabe VR'!$O$27:$O$38=E26)*('Ergebniseingabe VR'!$AK$27:$AK$38=F26)*(ISNUMBER('Ergebniseingabe VR'!$BI$27:$BI$38)))=1,SUMPRODUCT(('Ergebniseingabe VR'!$O$27:$O$38=E26)*('Ergebniseingabe VR'!$AK$27:$AK$38=F26)*('Ergebniseingabe VR'!$BF$27:$BF$38))&amp;":"&amp;SUMPRODUCT(('Ergebniseingabe VR'!$O$27:$O$38=E26)*('Ergebniseingabe VR'!$AK$27:$AK$38=F26)*('Ergebniseingabe VR'!$BI$27:$BI$38)),"")</f>
        <v/>
      </c>
      <c r="H26" s="29" t="str">
        <f>IF(SUMPRODUCT(('Ergebniseingabe VR'!$AK$27:$AK$38=E26)*('Ergebniseingabe VR'!$O$27:$O$38=F26)*(ISNUMBER('Ergebniseingabe VR'!$BI$27:$BI$38)))=1,SUMPRODUCT(('Ergebniseingabe VR'!$AK$27:$AK$38=E26)*('Ergebniseingabe VR'!$O$27:$O$38=F26)*('Ergebniseingabe VR'!$BI$27:$BI$38))&amp;":"&amp;SUMPRODUCT(('Ergebniseingabe VR'!$AK$27:$AK$38=E26)*('Ergebniseingabe VR'!$O$27:$O$38=F26)*('Ergebniseingabe VR'!$BF$27:$BF$38)),"")</f>
        <v/>
      </c>
      <c r="I26" s="36" t="str">
        <f>IF(SUMPRODUCT(('Ergebniseingabe VR'!$O$27:$O$38=E26)*('Ergebniseingabe VR'!$AK$27:$AK$38=F26)*(ISNUMBER('Ergebniseingabe VR'!$BI$27:$BI$38)))=1,SUMPRODUCT(('Ergebniseingabe VR'!$O$27:$O$38=E26)*('Ergebniseingabe VR'!$AK$27:$AK$38=F26)*('Ergebniseingabe VR'!$BF$27:$BF$38)),"")</f>
        <v/>
      </c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</row>
    <row r="27" spans="2:86" s="29" customFormat="1">
      <c r="D27" s="29" t="str">
        <f t="shared" si="0"/>
        <v>Mannschaft 2Mannschaft 4</v>
      </c>
      <c r="E27" s="29" t="str">
        <f>F6</f>
        <v>Mannschaft 2</v>
      </c>
      <c r="F27" s="29" t="str">
        <f>F8</f>
        <v>Mannschaft 4</v>
      </c>
      <c r="G27" s="29" t="str">
        <f>IF(SUMPRODUCT(('Ergebniseingabe VR'!$O$27:$O$38=E27)*('Ergebniseingabe VR'!$AK$27:$AK$38=F27)*(ISNUMBER('Ergebniseingabe VR'!$BI$27:$BI$38)))=1,SUMPRODUCT(('Ergebniseingabe VR'!$O$27:$O$38=E27)*('Ergebniseingabe VR'!$AK$27:$AK$38=F27)*('Ergebniseingabe VR'!$BF$27:$BF$38))&amp;":"&amp;SUMPRODUCT(('Ergebniseingabe VR'!$O$27:$O$38=E27)*('Ergebniseingabe VR'!$AK$27:$AK$38=F27)*('Ergebniseingabe VR'!$BI$27:$BI$38)),"")</f>
        <v/>
      </c>
      <c r="H27" s="29" t="str">
        <f>IF(SUMPRODUCT(('Ergebniseingabe VR'!$AK$27:$AK$38=E27)*('Ergebniseingabe VR'!$O$27:$O$38=F27)*(ISNUMBER('Ergebniseingabe VR'!$BI$27:$BI$38)))=1,SUMPRODUCT(('Ergebniseingabe VR'!$AK$27:$AK$38=E27)*('Ergebniseingabe VR'!$O$27:$O$38=F27)*('Ergebniseingabe VR'!$BI$27:$BI$38))&amp;":"&amp;SUMPRODUCT(('Ergebniseingabe VR'!$AK$27:$AK$38=E27)*('Ergebniseingabe VR'!$O$27:$O$38=F27)*('Ergebniseingabe VR'!$BF$27:$BF$38)),"")</f>
        <v/>
      </c>
      <c r="I27" s="36" t="str">
        <f>IF(SUMPRODUCT(('Ergebniseingabe VR'!$O$27:$O$38=E27)*('Ergebniseingabe VR'!$AK$27:$AK$38=F27)*(ISNUMBER('Ergebniseingabe VR'!$BI$27:$BI$38)))=1,SUMPRODUCT(('Ergebniseingabe VR'!$O$27:$O$38=E27)*('Ergebniseingabe VR'!$AK$27:$AK$38=F27)*('Ergebniseingabe VR'!$BF$27:$BF$38)),"")</f>
        <v/>
      </c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</row>
    <row r="28" spans="2:86" s="29" customFormat="1">
      <c r="D28" s="29" t="str">
        <f t="shared" si="0"/>
        <v>Mannschaft 3Mannschaft 4</v>
      </c>
      <c r="E28" s="29" t="str">
        <f>F7</f>
        <v>Mannschaft 3</v>
      </c>
      <c r="F28" s="29" t="str">
        <f>F8</f>
        <v>Mannschaft 4</v>
      </c>
      <c r="G28" s="29" t="str">
        <f>IF(SUMPRODUCT(('Ergebniseingabe VR'!$O$27:$O$38=E28)*('Ergebniseingabe VR'!$AK$27:$AK$38=F28)*(ISNUMBER('Ergebniseingabe VR'!$BI$27:$BI$38)))=1,SUMPRODUCT(('Ergebniseingabe VR'!$O$27:$O$38=E28)*('Ergebniseingabe VR'!$AK$27:$AK$38=F28)*('Ergebniseingabe VR'!$BF$27:$BF$38))&amp;":"&amp;SUMPRODUCT(('Ergebniseingabe VR'!$O$27:$O$38=E28)*('Ergebniseingabe VR'!$AK$27:$AK$38=F28)*('Ergebniseingabe VR'!$BI$27:$BI$38)),"")</f>
        <v/>
      </c>
      <c r="H28" s="29" t="str">
        <f>IF(SUMPRODUCT(('Ergebniseingabe VR'!$AK$27:$AK$38=E28)*('Ergebniseingabe VR'!$O$27:$O$38=F28)*(ISNUMBER('Ergebniseingabe VR'!$BI$27:$BI$38)))=1,SUMPRODUCT(('Ergebniseingabe VR'!$AK$27:$AK$38=E28)*('Ergebniseingabe VR'!$O$27:$O$38=F28)*('Ergebniseingabe VR'!$BI$27:$BI$38))&amp;":"&amp;SUMPRODUCT(('Ergebniseingabe VR'!$AK$27:$AK$38=E28)*('Ergebniseingabe VR'!$O$27:$O$38=F28)*('Ergebniseingabe VR'!$BF$27:$BF$38)),"")</f>
        <v/>
      </c>
      <c r="I28" s="36" t="str">
        <f>IF(SUMPRODUCT(('Ergebniseingabe VR'!$O$27:$O$38=E28)*('Ergebniseingabe VR'!$AK$27:$AK$38=F28)*(ISNUMBER('Ergebniseingabe VR'!$BI$27:$BI$38)))=1,SUMPRODUCT(('Ergebniseingabe VR'!$O$27:$O$38=E28)*('Ergebniseingabe VR'!$AK$27:$AK$38=F28)*('Ergebniseingabe VR'!$BF$27:$BF$38)),"")</f>
        <v/>
      </c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</row>
    <row r="29" spans="2:86" s="29" customFormat="1">
      <c r="D29" s="29" t="str">
        <f t="shared" si="0"/>
        <v>Mannschaft 2Mannschaft 1</v>
      </c>
      <c r="E29" s="29" t="str">
        <f t="shared" ref="E29:E34" si="1">F23</f>
        <v>Mannschaft 2</v>
      </c>
      <c r="F29" s="29" t="str">
        <f t="shared" ref="F29:F34" si="2">E23</f>
        <v>Mannschaft 1</v>
      </c>
      <c r="G29" s="29" t="str">
        <f>IF(SUMPRODUCT(('Ergebniseingabe VR'!$O$27:$O$38=E29)*('Ergebniseingabe VR'!$AK$27:$AK$38=F29)*(ISNUMBER('Ergebniseingabe VR'!$BI$27:$BI$38)))=1,SUMPRODUCT(('Ergebniseingabe VR'!$O$27:$O$38=E29)*('Ergebniseingabe VR'!$AK$27:$AK$38=F29)*('Ergebniseingabe VR'!$BF$27:$BF$38))&amp;":"&amp;SUMPRODUCT(('Ergebniseingabe VR'!$O$27:$O$38=E29)*('Ergebniseingabe VR'!$AK$27:$AK$38=F29)*('Ergebniseingabe VR'!$BI$27:$BI$38)),"")</f>
        <v/>
      </c>
      <c r="H29" s="29" t="str">
        <f>IF(SUMPRODUCT(('Ergebniseingabe VR'!$AK$27:$AK$38=E29)*('Ergebniseingabe VR'!$O$27:$O$38=F29)*(ISNUMBER('Ergebniseingabe VR'!$BI$27:$BI$38)))=1,SUMPRODUCT(('Ergebniseingabe VR'!$AK$27:$AK$38=E29)*('Ergebniseingabe VR'!$O$27:$O$38=F29)*('Ergebniseingabe VR'!$BI$27:$BI$38))&amp;":"&amp;SUMPRODUCT(('Ergebniseingabe VR'!$AK$27:$AK$38=E29)*('Ergebniseingabe VR'!$O$27:$O$38=F29)*('Ergebniseingabe VR'!$BF$27:$BF$38)),"")</f>
        <v/>
      </c>
      <c r="I29" s="78" t="str">
        <f>IF(SUMPRODUCT(('Ergebniseingabe VR'!$AK$27:$AK$38=E29)*('Ergebniseingabe VR'!$O$27:$O$38=F29)*(ISNUMBER('Ergebniseingabe VR'!$BF$27:$BF$38)))=1,SUMPRODUCT(('Ergebniseingabe VR'!$AK$27:$AK$38=E29)*('Ergebniseingabe VR'!$O$27:$O$38=F29)*('Ergebniseingabe VR'!$BI$27:$BI$38)),"")</f>
        <v/>
      </c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</row>
    <row r="30" spans="2:86" s="29" customFormat="1">
      <c r="D30" s="29" t="str">
        <f t="shared" si="0"/>
        <v>Mannschaft 3Mannschaft 1</v>
      </c>
      <c r="E30" s="29" t="str">
        <f t="shared" si="1"/>
        <v>Mannschaft 3</v>
      </c>
      <c r="F30" s="29" t="str">
        <f t="shared" si="2"/>
        <v>Mannschaft 1</v>
      </c>
      <c r="G30" s="29" t="str">
        <f>IF(SUMPRODUCT(('Ergebniseingabe VR'!$O$27:$O$38=E30)*('Ergebniseingabe VR'!$AK$27:$AK$38=F30)*(ISNUMBER('Ergebniseingabe VR'!$BI$27:$BI$38)))=1,SUMPRODUCT(('Ergebniseingabe VR'!$O$27:$O$38=E30)*('Ergebniseingabe VR'!$AK$27:$AK$38=F30)*('Ergebniseingabe VR'!$BF$27:$BF$38))&amp;":"&amp;SUMPRODUCT(('Ergebniseingabe VR'!$O$27:$O$38=E30)*('Ergebniseingabe VR'!$AK$27:$AK$38=F30)*('Ergebniseingabe VR'!$BI$27:$BI$38)),"")</f>
        <v/>
      </c>
      <c r="H30" s="29" t="str">
        <f>IF(SUMPRODUCT(('Ergebniseingabe VR'!$AK$27:$AK$38=E30)*('Ergebniseingabe VR'!$O$27:$O$38=F30)*(ISNUMBER('Ergebniseingabe VR'!$BI$27:$BI$38)))=1,SUMPRODUCT(('Ergebniseingabe VR'!$AK$27:$AK$38=E30)*('Ergebniseingabe VR'!$O$27:$O$38=F30)*('Ergebniseingabe VR'!$BI$27:$BI$38))&amp;":"&amp;SUMPRODUCT(('Ergebniseingabe VR'!$AK$27:$AK$38=E30)*('Ergebniseingabe VR'!$O$27:$O$38=F30)*('Ergebniseingabe VR'!$BF$27:$BF$38)),"")</f>
        <v/>
      </c>
      <c r="I30" s="78" t="str">
        <f>IF(SUMPRODUCT(('Ergebniseingabe VR'!$AK$27:$AK$38=E30)*('Ergebniseingabe VR'!$O$27:$O$38=F30)*(ISNUMBER('Ergebniseingabe VR'!$BF$27:$BF$38)))=1,SUMPRODUCT(('Ergebniseingabe VR'!$AK$27:$AK$38=E30)*('Ergebniseingabe VR'!$O$27:$O$38=F30)*('Ergebniseingabe VR'!$BI$27:$BI$38)),"")</f>
        <v/>
      </c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</row>
    <row r="31" spans="2:86" s="29" customFormat="1">
      <c r="D31" s="29" t="str">
        <f t="shared" si="0"/>
        <v>Mannschaft 4Mannschaft 1</v>
      </c>
      <c r="E31" s="29" t="str">
        <f t="shared" si="1"/>
        <v>Mannschaft 4</v>
      </c>
      <c r="F31" s="29" t="str">
        <f t="shared" si="2"/>
        <v>Mannschaft 1</v>
      </c>
      <c r="G31" s="29" t="str">
        <f>IF(SUMPRODUCT(('Ergebniseingabe VR'!$O$27:$O$38=E31)*('Ergebniseingabe VR'!$AK$27:$AK$38=F31)*(ISNUMBER('Ergebniseingabe VR'!$BI$27:$BI$38)))=1,SUMPRODUCT(('Ergebniseingabe VR'!$O$27:$O$38=E31)*('Ergebniseingabe VR'!$AK$27:$AK$38=F31)*('Ergebniseingabe VR'!$BF$27:$BF$38))&amp;":"&amp;SUMPRODUCT(('Ergebniseingabe VR'!$O$27:$O$38=E31)*('Ergebniseingabe VR'!$AK$27:$AK$38=F31)*('Ergebniseingabe VR'!$BI$27:$BI$38)),"")</f>
        <v/>
      </c>
      <c r="H31" s="29" t="str">
        <f>IF(SUMPRODUCT(('Ergebniseingabe VR'!$AK$27:$AK$38=E31)*('Ergebniseingabe VR'!$O$27:$O$38=F31)*(ISNUMBER('Ergebniseingabe VR'!$BI$27:$BI$38)))=1,SUMPRODUCT(('Ergebniseingabe VR'!$AK$27:$AK$38=E31)*('Ergebniseingabe VR'!$O$27:$O$38=F31)*('Ergebniseingabe VR'!$BI$27:$BI$38))&amp;":"&amp;SUMPRODUCT(('Ergebniseingabe VR'!$AK$27:$AK$38=E31)*('Ergebniseingabe VR'!$O$27:$O$38=F31)*('Ergebniseingabe VR'!$BF$27:$BF$38)),"")</f>
        <v/>
      </c>
      <c r="I31" s="36" t="str">
        <f>IF(SUMPRODUCT(('Ergebniseingabe VR'!$O$27:$O$38=E31)*('Ergebniseingabe VR'!$AK$27:$AK$38=F31)*(ISNUMBER('Ergebniseingabe VR'!$BI$27:$BI$38)))=1,SUMPRODUCT(('Ergebniseingabe VR'!$O$27:$O$38=E31)*('Ergebniseingabe VR'!$AK$27:$AK$38=F31)*('Ergebniseingabe VR'!$BF$27:$BF$38)),"")</f>
        <v/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</row>
    <row r="32" spans="2:86" s="29" customFormat="1">
      <c r="D32" s="29" t="str">
        <f t="shared" si="0"/>
        <v>Mannschaft 3Mannschaft 2</v>
      </c>
      <c r="E32" s="29" t="str">
        <f t="shared" si="1"/>
        <v>Mannschaft 3</v>
      </c>
      <c r="F32" s="29" t="str">
        <f t="shared" si="2"/>
        <v>Mannschaft 2</v>
      </c>
      <c r="G32" s="29" t="str">
        <f>IF(SUMPRODUCT(('Ergebniseingabe VR'!$O$27:$O$38=E32)*('Ergebniseingabe VR'!$AK$27:$AK$38=F32)*(ISNUMBER('Ergebniseingabe VR'!$BI$27:$BI$38)))=1,SUMPRODUCT(('Ergebniseingabe VR'!$O$27:$O$38=E32)*('Ergebniseingabe VR'!$AK$27:$AK$38=F32)*('Ergebniseingabe VR'!$BF$27:$BF$38))&amp;":"&amp;SUMPRODUCT(('Ergebniseingabe VR'!$O$27:$O$38=E32)*('Ergebniseingabe VR'!$AK$27:$AK$38=F32)*('Ergebniseingabe VR'!$BI$27:$BI$38)),"")</f>
        <v/>
      </c>
      <c r="H32" s="29" t="str">
        <f>IF(SUMPRODUCT(('Ergebniseingabe VR'!$AK$27:$AK$38=E32)*('Ergebniseingabe VR'!$O$27:$O$38=F32)*(ISNUMBER('Ergebniseingabe VR'!$BI$27:$BI$38)))=1,SUMPRODUCT(('Ergebniseingabe VR'!$AK$27:$AK$38=E32)*('Ergebniseingabe VR'!$O$27:$O$38=F32)*('Ergebniseingabe VR'!$BI$27:$BI$38))&amp;":"&amp;SUMPRODUCT(('Ergebniseingabe VR'!$AK$27:$AK$38=E32)*('Ergebniseingabe VR'!$O$27:$O$38=F32)*('Ergebniseingabe VR'!$BF$27:$BF$38)),"")</f>
        <v/>
      </c>
      <c r="I32" s="78" t="str">
        <f>IF(SUMPRODUCT(('Ergebniseingabe VR'!$AK$27:$AK$38=E32)*('Ergebniseingabe VR'!$O$27:$O$38=F32)*(ISNUMBER('Ergebniseingabe VR'!$BF$27:$BF$38)))=1,SUMPRODUCT(('Ergebniseingabe VR'!$AK$27:$AK$38=E32)*('Ergebniseingabe VR'!$O$27:$O$38=F32)*('Ergebniseingabe VR'!$BI$27:$BI$38)),"")</f>
        <v/>
      </c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</row>
    <row r="33" spans="4:86" s="29" customFormat="1">
      <c r="D33" s="29" t="str">
        <f t="shared" si="0"/>
        <v>Mannschaft 4Mannschaft 2</v>
      </c>
      <c r="E33" s="29" t="str">
        <f t="shared" si="1"/>
        <v>Mannschaft 4</v>
      </c>
      <c r="F33" s="29" t="str">
        <f t="shared" si="2"/>
        <v>Mannschaft 2</v>
      </c>
      <c r="G33" s="29" t="str">
        <f>IF(SUMPRODUCT(('Ergebniseingabe VR'!$O$27:$O$38=E33)*('Ergebniseingabe VR'!$AK$27:$AK$38=F33)*(ISNUMBER('Ergebniseingabe VR'!$BI$27:$BI$38)))=1,SUMPRODUCT(('Ergebniseingabe VR'!$O$27:$O$38=E33)*('Ergebniseingabe VR'!$AK$27:$AK$38=F33)*('Ergebniseingabe VR'!$BF$27:$BF$38))&amp;":"&amp;SUMPRODUCT(('Ergebniseingabe VR'!$O$27:$O$38=E33)*('Ergebniseingabe VR'!$AK$27:$AK$38=F33)*('Ergebniseingabe VR'!$BI$27:$BI$38)),"")</f>
        <v/>
      </c>
      <c r="H33" s="29" t="str">
        <f>IF(SUMPRODUCT(('Ergebniseingabe VR'!$AK$27:$AK$38=E33)*('Ergebniseingabe VR'!$O$27:$O$38=F33)*(ISNUMBER('Ergebniseingabe VR'!$BI$27:$BI$38)))=1,SUMPRODUCT(('Ergebniseingabe VR'!$AK$27:$AK$38=E33)*('Ergebniseingabe VR'!$O$27:$O$38=F33)*('Ergebniseingabe VR'!$BI$27:$BI$38))&amp;":"&amp;SUMPRODUCT(('Ergebniseingabe VR'!$AK$27:$AK$38=E33)*('Ergebniseingabe VR'!$O$27:$O$38=F33)*('Ergebniseingabe VR'!$BF$27:$BF$38)),"")</f>
        <v/>
      </c>
      <c r="I33" s="78" t="str">
        <f>IF(SUMPRODUCT(('Ergebniseingabe VR'!$AK$27:$AK$38=E33)*('Ergebniseingabe VR'!$O$27:$O$38=F33)*(ISNUMBER('Ergebniseingabe VR'!$BF$27:$BF$38)))=1,SUMPRODUCT(('Ergebniseingabe VR'!$AK$27:$AK$38=E33)*('Ergebniseingabe VR'!$O$27:$O$38=F33)*('Ergebniseingabe VR'!$BI$27:$BI$38)),"")</f>
        <v/>
      </c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</row>
    <row r="34" spans="4:86" s="29" customFormat="1">
      <c r="D34" s="29" t="str">
        <f t="shared" si="0"/>
        <v>Mannschaft 4Mannschaft 3</v>
      </c>
      <c r="E34" s="29" t="str">
        <f t="shared" si="1"/>
        <v>Mannschaft 4</v>
      </c>
      <c r="F34" s="29" t="str">
        <f t="shared" si="2"/>
        <v>Mannschaft 3</v>
      </c>
      <c r="G34" s="29" t="str">
        <f>IF(SUMPRODUCT(('Ergebniseingabe VR'!$O$27:$O$38=E34)*('Ergebniseingabe VR'!$AK$27:$AK$38=F34)*(ISNUMBER('Ergebniseingabe VR'!$BI$27:$BI$38)))=1,SUMPRODUCT(('Ergebniseingabe VR'!$O$27:$O$38=E34)*('Ergebniseingabe VR'!$AK$27:$AK$38=F34)*('Ergebniseingabe VR'!$BF$27:$BF$38))&amp;":"&amp;SUMPRODUCT(('Ergebniseingabe VR'!$O$27:$O$38=E34)*('Ergebniseingabe VR'!$AK$27:$AK$38=F34)*('Ergebniseingabe VR'!$BI$27:$BI$38)),"")</f>
        <v/>
      </c>
      <c r="H34" s="29" t="str">
        <f>IF(SUMPRODUCT(('Ergebniseingabe VR'!$AK$27:$AK$38=E34)*('Ergebniseingabe VR'!$O$27:$O$38=F34)*(ISNUMBER('Ergebniseingabe VR'!$BI$27:$BI$38)))=1,SUMPRODUCT(('Ergebniseingabe VR'!$AK$27:$AK$38=E34)*('Ergebniseingabe VR'!$O$27:$O$38=F34)*('Ergebniseingabe VR'!$BI$27:$BI$38))&amp;":"&amp;SUMPRODUCT(('Ergebniseingabe VR'!$AK$27:$AK$38=E34)*('Ergebniseingabe VR'!$O$27:$O$38=F34)*('Ergebniseingabe VR'!$BF$27:$BF$38)),"")</f>
        <v/>
      </c>
      <c r="I34" s="78" t="str">
        <f>IF(SUMPRODUCT(('Ergebniseingabe VR'!$AK$27:$AK$38=E34)*('Ergebniseingabe VR'!$O$27:$O$38=F34)*(ISNUMBER('Ergebniseingabe VR'!$BF$27:$BF$38)))=1,SUMPRODUCT(('Ergebniseingabe VR'!$AK$27:$AK$38=E34)*('Ergebniseingabe VR'!$O$27:$O$38=F34)*('Ergebniseingabe VR'!$BI$27:$BI$38)),"")</f>
        <v/>
      </c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</row>
    <row r="35" spans="4:86" s="29" customFormat="1">
      <c r="D35" s="29" t="str">
        <f t="shared" si="0"/>
        <v>Mannschaft 5Mannschaft 6</v>
      </c>
      <c r="E35" s="29" t="str">
        <f>F14</f>
        <v>Mannschaft 5</v>
      </c>
      <c r="F35" s="29" t="str">
        <f>F15</f>
        <v>Mannschaft 6</v>
      </c>
      <c r="G35" s="29" t="str">
        <f>IF(SUMPRODUCT(('Ergebniseingabe VR'!$O$27:$O$38=E35)*('Ergebniseingabe VR'!$AK$27:$AK$38=F35)*(ISNUMBER('Ergebniseingabe VR'!$BI$27:$BI$38)))=1,SUMPRODUCT(('Ergebniseingabe VR'!$O$27:$O$38=E35)*('Ergebniseingabe VR'!$AK$27:$AK$38=F35)*('Ergebniseingabe VR'!$BF$27:$BF$38))&amp;":"&amp;SUMPRODUCT(('Ergebniseingabe VR'!$O$27:$O$38=E35)*('Ergebniseingabe VR'!$AK$27:$AK$38=F35)*('Ergebniseingabe VR'!$BI$27:$BI$38)),"")</f>
        <v/>
      </c>
      <c r="H35" s="29" t="str">
        <f>IF(SUMPRODUCT(('Ergebniseingabe VR'!$AK$27:$AK$38=E35)*('Ergebniseingabe VR'!$O$27:$O$38=F35)*(ISNUMBER('Ergebniseingabe VR'!$BI$27:$BI$38)))=1,SUMPRODUCT(('Ergebniseingabe VR'!$AK$27:$AK$38=E35)*('Ergebniseingabe VR'!$O$27:$O$38=F35)*('Ergebniseingabe VR'!$BI$27:$BI$38))&amp;":"&amp;SUMPRODUCT(('Ergebniseingabe VR'!$AK$27:$AK$38=E35)*('Ergebniseingabe VR'!$O$27:$O$38=F35)*('Ergebniseingabe VR'!$BF$27:$BF$38)),"")</f>
        <v/>
      </c>
      <c r="I35" s="36" t="str">
        <f>IF(SUMPRODUCT(('Ergebniseingabe VR'!$O$27:$O$38=E35)*('Ergebniseingabe VR'!$AK$27:$AK$38=F35)*(ISNUMBER('Ergebniseingabe VR'!$BI$27:$BI$38)))=1,SUMPRODUCT(('Ergebniseingabe VR'!$O$27:$O$38=E35)*('Ergebniseingabe VR'!$AK$27:$AK$38=F35)*('Ergebniseingabe VR'!$BF$27:$BF$38)),"")</f>
        <v/>
      </c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</row>
    <row r="36" spans="4:86" s="29" customFormat="1">
      <c r="D36" s="29" t="str">
        <f t="shared" si="0"/>
        <v>Mannschaft 5Mannschaft 7</v>
      </c>
      <c r="E36" s="29" t="str">
        <f>F14</f>
        <v>Mannschaft 5</v>
      </c>
      <c r="F36" s="29" t="str">
        <f>F16</f>
        <v>Mannschaft 7</v>
      </c>
      <c r="G36" s="29" t="str">
        <f>IF(SUMPRODUCT(('Ergebniseingabe VR'!$O$27:$O$38=E36)*('Ergebniseingabe VR'!$AK$27:$AK$38=F36)*(ISNUMBER('Ergebniseingabe VR'!$BI$27:$BI$38)))=1,SUMPRODUCT(('Ergebniseingabe VR'!$O$27:$O$38=E36)*('Ergebniseingabe VR'!$AK$27:$AK$38=F36)*('Ergebniseingabe VR'!$BF$27:$BF$38))&amp;":"&amp;SUMPRODUCT(('Ergebniseingabe VR'!$O$27:$O$38=E36)*('Ergebniseingabe VR'!$AK$27:$AK$38=F36)*('Ergebniseingabe VR'!$BI$27:$BI$38)),"")</f>
        <v/>
      </c>
      <c r="H36" s="29" t="str">
        <f>IF(SUMPRODUCT(('Ergebniseingabe VR'!$AK$27:$AK$38=E36)*('Ergebniseingabe VR'!$O$27:$O$38=F36)*(ISNUMBER('Ergebniseingabe VR'!$BI$27:$BI$38)))=1,SUMPRODUCT(('Ergebniseingabe VR'!$AK$27:$AK$38=E36)*('Ergebniseingabe VR'!$O$27:$O$38=F36)*('Ergebniseingabe VR'!$BI$27:$BI$38))&amp;":"&amp;SUMPRODUCT(('Ergebniseingabe VR'!$AK$27:$AK$38=E36)*('Ergebniseingabe VR'!$O$27:$O$38=F36)*('Ergebniseingabe VR'!$BF$27:$BF$38)),"")</f>
        <v/>
      </c>
      <c r="I36" s="36" t="str">
        <f>IF(SUMPRODUCT(('Ergebniseingabe VR'!$O$27:$O$38=E36)*('Ergebniseingabe VR'!$AK$27:$AK$38=F36)*(ISNUMBER('Ergebniseingabe VR'!$BI$27:$BI$38)))=1,SUMPRODUCT(('Ergebniseingabe VR'!$O$27:$O$38=E36)*('Ergebniseingabe VR'!$AK$27:$AK$38=F36)*('Ergebniseingabe VR'!$BF$27:$BF$38)),"")</f>
        <v/>
      </c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</row>
    <row r="37" spans="4:86" s="29" customFormat="1">
      <c r="D37" s="29" t="str">
        <f t="shared" si="0"/>
        <v>Mannschaft 5Mannschaft 8</v>
      </c>
      <c r="E37" s="29" t="str">
        <f>F14</f>
        <v>Mannschaft 5</v>
      </c>
      <c r="F37" s="29" t="str">
        <f>F17</f>
        <v>Mannschaft 8</v>
      </c>
      <c r="G37" s="29" t="str">
        <f>IF(SUMPRODUCT(('Ergebniseingabe VR'!$O$27:$O$38=E37)*('Ergebniseingabe VR'!$AK$27:$AK$38=F37)*(ISNUMBER('Ergebniseingabe VR'!$BI$27:$BI$38)))=1,SUMPRODUCT(('Ergebniseingabe VR'!$O$27:$O$38=E37)*('Ergebniseingabe VR'!$AK$27:$AK$38=F37)*('Ergebniseingabe VR'!$BF$27:$BF$38))&amp;":"&amp;SUMPRODUCT(('Ergebniseingabe VR'!$O$27:$O$38=E37)*('Ergebniseingabe VR'!$AK$27:$AK$38=F37)*('Ergebniseingabe VR'!$BI$27:$BI$38)),"")</f>
        <v/>
      </c>
      <c r="H37" s="29" t="str">
        <f>IF(SUMPRODUCT(('Ergebniseingabe VR'!$AK$27:$AK$38=E37)*('Ergebniseingabe VR'!$O$27:$O$38=F37)*(ISNUMBER('Ergebniseingabe VR'!$BI$27:$BI$38)))=1,SUMPRODUCT(('Ergebniseingabe VR'!$AK$27:$AK$38=E37)*('Ergebniseingabe VR'!$O$27:$O$38=F37)*('Ergebniseingabe VR'!$BI$27:$BI$38))&amp;":"&amp;SUMPRODUCT(('Ergebniseingabe VR'!$AK$27:$AK$38=E37)*('Ergebniseingabe VR'!$O$27:$O$38=F37)*('Ergebniseingabe VR'!$BF$27:$BF$38)),"")</f>
        <v/>
      </c>
      <c r="I37" s="78" t="str">
        <f>IF(SUMPRODUCT(('Ergebniseingabe VR'!$AK$27:$AK$38=E37)*('Ergebniseingabe VR'!$O$27:$O$38=F37)*(ISNUMBER('Ergebniseingabe VR'!$BF$27:$BF$38)))=1,SUMPRODUCT(('Ergebniseingabe VR'!$AK$27:$AK$38=E37)*('Ergebniseingabe VR'!$O$27:$O$38=F37)*('Ergebniseingabe VR'!$BI$27:$BI$38)),"")</f>
        <v/>
      </c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</row>
    <row r="38" spans="4:86" s="29" customFormat="1">
      <c r="D38" s="29" t="str">
        <f t="shared" si="0"/>
        <v>Mannschaft 6Mannschaft 7</v>
      </c>
      <c r="E38" s="29" t="str">
        <f>F15</f>
        <v>Mannschaft 6</v>
      </c>
      <c r="F38" s="29" t="str">
        <f>F16</f>
        <v>Mannschaft 7</v>
      </c>
      <c r="G38" s="29" t="str">
        <f>IF(SUMPRODUCT(('Ergebniseingabe VR'!$O$27:$O$38=E38)*('Ergebniseingabe VR'!$AK$27:$AK$38=F38)*(ISNUMBER('Ergebniseingabe VR'!$BI$27:$BI$38)))=1,SUMPRODUCT(('Ergebniseingabe VR'!$O$27:$O$38=E38)*('Ergebniseingabe VR'!$AK$27:$AK$38=F38)*('Ergebniseingabe VR'!$BF$27:$BF$38))&amp;":"&amp;SUMPRODUCT(('Ergebniseingabe VR'!$O$27:$O$38=E38)*('Ergebniseingabe VR'!$AK$27:$AK$38=F38)*('Ergebniseingabe VR'!$BI$27:$BI$38)),"")</f>
        <v/>
      </c>
      <c r="H38" s="29" t="str">
        <f>IF(SUMPRODUCT(('Ergebniseingabe VR'!$AK$27:$AK$38=E38)*('Ergebniseingabe VR'!$O$27:$O$38=F38)*(ISNUMBER('Ergebniseingabe VR'!$BI$27:$BI$38)))=1,SUMPRODUCT(('Ergebniseingabe VR'!$AK$27:$AK$38=E38)*('Ergebniseingabe VR'!$O$27:$O$38=F38)*('Ergebniseingabe VR'!$BI$27:$BI$38))&amp;":"&amp;SUMPRODUCT(('Ergebniseingabe VR'!$AK$27:$AK$38=E38)*('Ergebniseingabe VR'!$O$27:$O$38=F38)*('Ergebniseingabe VR'!$BF$27:$BF$38)),"")</f>
        <v/>
      </c>
      <c r="I38" s="36" t="str">
        <f>IF(SUMPRODUCT(('Ergebniseingabe VR'!$O$27:$O$38=E38)*('Ergebniseingabe VR'!$AK$27:$AK$38=F38)*(ISNUMBER('Ergebniseingabe VR'!$BI$27:$BI$38)))=1,SUMPRODUCT(('Ergebniseingabe VR'!$O$27:$O$38=E38)*('Ergebniseingabe VR'!$AK$27:$AK$38=F38)*('Ergebniseingabe VR'!$BF$27:$BF$38)),"")</f>
        <v/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</row>
    <row r="39" spans="4:86" s="29" customFormat="1">
      <c r="D39" s="29" t="str">
        <f t="shared" si="0"/>
        <v>Mannschaft 6Mannschaft 8</v>
      </c>
      <c r="E39" s="29" t="str">
        <f>F15</f>
        <v>Mannschaft 6</v>
      </c>
      <c r="F39" s="29" t="str">
        <f>F17</f>
        <v>Mannschaft 8</v>
      </c>
      <c r="G39" s="29" t="str">
        <f>IF(SUMPRODUCT(('Ergebniseingabe VR'!$O$27:$O$38=E39)*('Ergebniseingabe VR'!$AK$27:$AK$38=F39)*(ISNUMBER('Ergebniseingabe VR'!$BI$27:$BI$38)))=1,SUMPRODUCT(('Ergebniseingabe VR'!$O$27:$O$38=E39)*('Ergebniseingabe VR'!$AK$27:$AK$38=F39)*('Ergebniseingabe VR'!$BF$27:$BF$38))&amp;":"&amp;SUMPRODUCT(('Ergebniseingabe VR'!$O$27:$O$38=E39)*('Ergebniseingabe VR'!$AK$27:$AK$38=F39)*('Ergebniseingabe VR'!$BI$27:$BI$38)),"")</f>
        <v/>
      </c>
      <c r="H39" s="29" t="str">
        <f>IF(SUMPRODUCT(('Ergebniseingabe VR'!$AK$27:$AK$38=E39)*('Ergebniseingabe VR'!$O$27:$O$38=F39)*(ISNUMBER('Ergebniseingabe VR'!$BI$27:$BI$38)))=1,SUMPRODUCT(('Ergebniseingabe VR'!$AK$27:$AK$38=E39)*('Ergebniseingabe VR'!$O$27:$O$38=F39)*('Ergebniseingabe VR'!$BI$27:$BI$38))&amp;":"&amp;SUMPRODUCT(('Ergebniseingabe VR'!$AK$27:$AK$38=E39)*('Ergebniseingabe VR'!$O$27:$O$38=F39)*('Ergebniseingabe VR'!$BF$27:$BF$38)),"")</f>
        <v/>
      </c>
      <c r="I39" s="36" t="str">
        <f>IF(SUMPRODUCT(('Ergebniseingabe VR'!$O$27:$O$38=E39)*('Ergebniseingabe VR'!$AK$27:$AK$38=F39)*(ISNUMBER('Ergebniseingabe VR'!$BI$27:$BI$38)))=1,SUMPRODUCT(('Ergebniseingabe VR'!$O$27:$O$38=E39)*('Ergebniseingabe VR'!$AK$27:$AK$38=F39)*('Ergebniseingabe VR'!$BF$27:$BF$38)),"")</f>
        <v/>
      </c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</row>
    <row r="40" spans="4:86" s="29" customFormat="1">
      <c r="D40" s="29" t="str">
        <f t="shared" si="0"/>
        <v>Mannschaft 7Mannschaft 8</v>
      </c>
      <c r="E40" s="29" t="str">
        <f>F16</f>
        <v>Mannschaft 7</v>
      </c>
      <c r="F40" s="29" t="str">
        <f>F17</f>
        <v>Mannschaft 8</v>
      </c>
      <c r="G40" s="29" t="str">
        <f>IF(SUMPRODUCT(('Ergebniseingabe VR'!$O$27:$O$38=E40)*('Ergebniseingabe VR'!$AK$27:$AK$38=F40)*(ISNUMBER('Ergebniseingabe VR'!$BI$27:$BI$38)))=1,SUMPRODUCT(('Ergebniseingabe VR'!$O$27:$O$38=E40)*('Ergebniseingabe VR'!$AK$27:$AK$38=F40)*('Ergebniseingabe VR'!$BF$27:$BF$38))&amp;":"&amp;SUMPRODUCT(('Ergebniseingabe VR'!$O$27:$O$38=E40)*('Ergebniseingabe VR'!$AK$27:$AK$38=F40)*('Ergebniseingabe VR'!$BI$27:$BI$38)),"")</f>
        <v/>
      </c>
      <c r="H40" s="29" t="str">
        <f>IF(SUMPRODUCT(('Ergebniseingabe VR'!$AK$27:$AK$38=E40)*('Ergebniseingabe VR'!$O$27:$O$38=F40)*(ISNUMBER('Ergebniseingabe VR'!$BI$27:$BI$38)))=1,SUMPRODUCT(('Ergebniseingabe VR'!$AK$27:$AK$38=E40)*('Ergebniseingabe VR'!$O$27:$O$38=F40)*('Ergebniseingabe VR'!$BI$27:$BI$38))&amp;":"&amp;SUMPRODUCT(('Ergebniseingabe VR'!$AK$27:$AK$38=E40)*('Ergebniseingabe VR'!$O$27:$O$38=F40)*('Ergebniseingabe VR'!$BF$27:$BF$38)),"")</f>
        <v/>
      </c>
      <c r="I40" s="36" t="str">
        <f>IF(SUMPRODUCT(('Ergebniseingabe VR'!$O$27:$O$38=E40)*('Ergebniseingabe VR'!$AK$27:$AK$38=F40)*(ISNUMBER('Ergebniseingabe VR'!$BI$27:$BI$38)))=1,SUMPRODUCT(('Ergebniseingabe VR'!$O$27:$O$38=E40)*('Ergebniseingabe VR'!$AK$27:$AK$38=F40)*('Ergebniseingabe VR'!$BF$27:$BF$38)),"")</f>
        <v/>
      </c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</row>
    <row r="41" spans="4:86" s="29" customFormat="1">
      <c r="D41" s="29" t="str">
        <f t="shared" si="0"/>
        <v>Mannschaft 6Mannschaft 5</v>
      </c>
      <c r="E41" s="29" t="str">
        <f t="shared" ref="E41:E46" si="3">F35</f>
        <v>Mannschaft 6</v>
      </c>
      <c r="F41" s="29" t="str">
        <f t="shared" ref="F41:F46" si="4">E35</f>
        <v>Mannschaft 5</v>
      </c>
      <c r="G41" s="29" t="str">
        <f>IF(SUMPRODUCT(('Ergebniseingabe VR'!$O$27:$O$38=E41)*('Ergebniseingabe VR'!$AK$27:$AK$38=F41)*(ISNUMBER('Ergebniseingabe VR'!$BI$27:$BI$38)))=1,SUMPRODUCT(('Ergebniseingabe VR'!$O$27:$O$38=E41)*('Ergebniseingabe VR'!$AK$27:$AK$38=F41)*('Ergebniseingabe VR'!$BF$27:$BF$38))&amp;":"&amp;SUMPRODUCT(('Ergebniseingabe VR'!$O$27:$O$38=E41)*('Ergebniseingabe VR'!$AK$27:$AK$38=F41)*('Ergebniseingabe VR'!$BI$27:$BI$38)),"")</f>
        <v/>
      </c>
      <c r="H41" s="29" t="str">
        <f>IF(SUMPRODUCT(('Ergebniseingabe VR'!$AK$27:$AK$38=E41)*('Ergebniseingabe VR'!$O$27:$O$38=F41)*(ISNUMBER('Ergebniseingabe VR'!$BI$27:$BI$38)))=1,SUMPRODUCT(('Ergebniseingabe VR'!$AK$27:$AK$38=E41)*('Ergebniseingabe VR'!$O$27:$O$38=F41)*('Ergebniseingabe VR'!$BI$27:$BI$38))&amp;":"&amp;SUMPRODUCT(('Ergebniseingabe VR'!$AK$27:$AK$38=E41)*('Ergebniseingabe VR'!$O$27:$O$38=F41)*('Ergebniseingabe VR'!$BF$27:$BF$38)),"")</f>
        <v/>
      </c>
      <c r="I41" s="78" t="str">
        <f>IF(SUMPRODUCT(('Ergebniseingabe VR'!$AK$27:$AK$38=E41)*('Ergebniseingabe VR'!$O$27:$O$38=F41)*(ISNUMBER('Ergebniseingabe VR'!$BF$27:$BF$38)))=1,SUMPRODUCT(('Ergebniseingabe VR'!$AK$27:$AK$38=E41)*('Ergebniseingabe VR'!$O$27:$O$38=F41)*('Ergebniseingabe VR'!$BI$27:$BI$38)),"")</f>
        <v/>
      </c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</row>
    <row r="42" spans="4:86" s="29" customFormat="1">
      <c r="D42" s="29" t="str">
        <f t="shared" si="0"/>
        <v>Mannschaft 7Mannschaft 5</v>
      </c>
      <c r="E42" s="29" t="str">
        <f t="shared" si="3"/>
        <v>Mannschaft 7</v>
      </c>
      <c r="F42" s="29" t="str">
        <f t="shared" si="4"/>
        <v>Mannschaft 5</v>
      </c>
      <c r="G42" s="29" t="str">
        <f>IF(SUMPRODUCT(('Ergebniseingabe VR'!$O$27:$O$38=E42)*('Ergebniseingabe VR'!$AK$27:$AK$38=F42)*(ISNUMBER('Ergebniseingabe VR'!$BI$27:$BI$38)))=1,SUMPRODUCT(('Ergebniseingabe VR'!$O$27:$O$38=E42)*('Ergebniseingabe VR'!$AK$27:$AK$38=F42)*('Ergebniseingabe VR'!$BF$27:$BF$38))&amp;":"&amp;SUMPRODUCT(('Ergebniseingabe VR'!$O$27:$O$38=E42)*('Ergebniseingabe VR'!$AK$27:$AK$38=F42)*('Ergebniseingabe VR'!$BI$27:$BI$38)),"")</f>
        <v/>
      </c>
      <c r="H42" s="29" t="str">
        <f>IF(SUMPRODUCT(('Ergebniseingabe VR'!$AK$27:$AK$38=E42)*('Ergebniseingabe VR'!$O$27:$O$38=F42)*(ISNUMBER('Ergebniseingabe VR'!$BI$27:$BI$38)))=1,SUMPRODUCT(('Ergebniseingabe VR'!$AK$27:$AK$38=E42)*('Ergebniseingabe VR'!$O$27:$O$38=F42)*('Ergebniseingabe VR'!$BI$27:$BI$38))&amp;":"&amp;SUMPRODUCT(('Ergebniseingabe VR'!$AK$27:$AK$38=E42)*('Ergebniseingabe VR'!$O$27:$O$38=F42)*('Ergebniseingabe VR'!$BF$27:$BF$38)),"")</f>
        <v/>
      </c>
      <c r="I42" s="78" t="str">
        <f>IF(SUMPRODUCT(('Ergebniseingabe VR'!$AK$27:$AK$38=E42)*('Ergebniseingabe VR'!$O$27:$O$38=F42)*(ISNUMBER('Ergebniseingabe VR'!$BF$27:$BF$38)))=1,SUMPRODUCT(('Ergebniseingabe VR'!$AK$27:$AK$38=E42)*('Ergebniseingabe VR'!$O$27:$O$38=F42)*('Ergebniseingabe VR'!$BI$27:$BI$38)),"")</f>
        <v/>
      </c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</row>
    <row r="43" spans="4:86" s="29" customFormat="1">
      <c r="D43" s="29" t="str">
        <f t="shared" si="0"/>
        <v>Mannschaft 8Mannschaft 5</v>
      </c>
      <c r="E43" s="29" t="str">
        <f t="shared" si="3"/>
        <v>Mannschaft 8</v>
      </c>
      <c r="F43" s="29" t="str">
        <f t="shared" si="4"/>
        <v>Mannschaft 5</v>
      </c>
      <c r="G43" s="29" t="str">
        <f>IF(SUMPRODUCT(('Ergebniseingabe VR'!$O$27:$O$38=E43)*('Ergebniseingabe VR'!$AK$27:$AK$38=F43)*(ISNUMBER('Ergebniseingabe VR'!$BI$27:$BI$38)))=1,SUMPRODUCT(('Ergebniseingabe VR'!$O$27:$O$38=E43)*('Ergebniseingabe VR'!$AK$27:$AK$38=F43)*('Ergebniseingabe VR'!$BF$27:$BF$38))&amp;":"&amp;SUMPRODUCT(('Ergebniseingabe VR'!$O$27:$O$38=E43)*('Ergebniseingabe VR'!$AK$27:$AK$38=F43)*('Ergebniseingabe VR'!$BI$27:$BI$38)),"")</f>
        <v/>
      </c>
      <c r="H43" s="29" t="str">
        <f>IF(SUMPRODUCT(('Ergebniseingabe VR'!$AK$27:$AK$38=E43)*('Ergebniseingabe VR'!$O$27:$O$38=F43)*(ISNUMBER('Ergebniseingabe VR'!$BI$27:$BI$38)))=1,SUMPRODUCT(('Ergebniseingabe VR'!$AK$27:$AK$38=E43)*('Ergebniseingabe VR'!$O$27:$O$38=F43)*('Ergebniseingabe VR'!$BI$27:$BI$38))&amp;":"&amp;SUMPRODUCT(('Ergebniseingabe VR'!$AK$27:$AK$38=E43)*('Ergebniseingabe VR'!$O$27:$O$38=F43)*('Ergebniseingabe VR'!$BF$27:$BF$38)),"")</f>
        <v/>
      </c>
      <c r="I43" s="36" t="str">
        <f>IF(SUMPRODUCT(('Ergebniseingabe VR'!$O$27:$O$38=E43)*('Ergebniseingabe VR'!$AK$27:$AK$38=F43)*(ISNUMBER('Ergebniseingabe VR'!$BI$27:$BI$38)))=1,SUMPRODUCT(('Ergebniseingabe VR'!$O$27:$O$38=E43)*('Ergebniseingabe VR'!$AK$27:$AK$38=F43)*('Ergebniseingabe VR'!$BF$27:$BF$38)),"")</f>
        <v/>
      </c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</row>
    <row r="44" spans="4:86" s="29" customFormat="1">
      <c r="D44" s="29" t="str">
        <f t="shared" si="0"/>
        <v>Mannschaft 7Mannschaft 6</v>
      </c>
      <c r="E44" s="29" t="str">
        <f t="shared" si="3"/>
        <v>Mannschaft 7</v>
      </c>
      <c r="F44" s="29" t="str">
        <f t="shared" si="4"/>
        <v>Mannschaft 6</v>
      </c>
      <c r="G44" s="29" t="str">
        <f>IF(SUMPRODUCT(('Ergebniseingabe VR'!$O$27:$O$38=E44)*('Ergebniseingabe VR'!$AK$27:$AK$38=F44)*(ISNUMBER('Ergebniseingabe VR'!$BI$27:$BI$38)))=1,SUMPRODUCT(('Ergebniseingabe VR'!$O$27:$O$38=E44)*('Ergebniseingabe VR'!$AK$27:$AK$38=F44)*('Ergebniseingabe VR'!$BF$27:$BF$38))&amp;":"&amp;SUMPRODUCT(('Ergebniseingabe VR'!$O$27:$O$38=E44)*('Ergebniseingabe VR'!$AK$27:$AK$38=F44)*('Ergebniseingabe VR'!$BI$27:$BI$38)),"")</f>
        <v/>
      </c>
      <c r="H44" s="29" t="str">
        <f>IF(SUMPRODUCT(('Ergebniseingabe VR'!$AK$27:$AK$38=E44)*('Ergebniseingabe VR'!$O$27:$O$38=F44)*(ISNUMBER('Ergebniseingabe VR'!$BI$27:$BI$38)))=1,SUMPRODUCT(('Ergebniseingabe VR'!$AK$27:$AK$38=E44)*('Ergebniseingabe VR'!$O$27:$O$38=F44)*('Ergebniseingabe VR'!$BI$27:$BI$38))&amp;":"&amp;SUMPRODUCT(('Ergebniseingabe VR'!$AK$27:$AK$38=E44)*('Ergebniseingabe VR'!$O$27:$O$38=F44)*('Ergebniseingabe VR'!$BF$27:$BF$38)),"")</f>
        <v/>
      </c>
      <c r="I44" s="78" t="str">
        <f>IF(SUMPRODUCT(('Ergebniseingabe VR'!$AK$27:$AK$38=E44)*('Ergebniseingabe VR'!$O$27:$O$38=F44)*(ISNUMBER('Ergebniseingabe VR'!$BF$27:$BF$38)))=1,SUMPRODUCT(('Ergebniseingabe VR'!$AK$27:$AK$38=E44)*('Ergebniseingabe VR'!$O$27:$O$38=F44)*('Ergebniseingabe VR'!$BI$27:$BI$38)),"")</f>
        <v/>
      </c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</row>
    <row r="45" spans="4:86" s="29" customFormat="1">
      <c r="D45" s="29" t="str">
        <f t="shared" si="0"/>
        <v>Mannschaft 8Mannschaft 6</v>
      </c>
      <c r="E45" s="29" t="str">
        <f t="shared" si="3"/>
        <v>Mannschaft 8</v>
      </c>
      <c r="F45" s="29" t="str">
        <f t="shared" si="4"/>
        <v>Mannschaft 6</v>
      </c>
      <c r="G45" s="29" t="str">
        <f>IF(SUMPRODUCT(('Ergebniseingabe VR'!$O$27:$O$38=E45)*('Ergebniseingabe VR'!$AK$27:$AK$38=F45)*(ISNUMBER('Ergebniseingabe VR'!$BI$27:$BI$38)))=1,SUMPRODUCT(('Ergebniseingabe VR'!$O$27:$O$38=E45)*('Ergebniseingabe VR'!$AK$27:$AK$38=F45)*('Ergebniseingabe VR'!$BF$27:$BF$38))&amp;":"&amp;SUMPRODUCT(('Ergebniseingabe VR'!$O$27:$O$38=E45)*('Ergebniseingabe VR'!$AK$27:$AK$38=F45)*('Ergebniseingabe VR'!$BI$27:$BI$38)),"")</f>
        <v/>
      </c>
      <c r="H45" s="29" t="str">
        <f>IF(SUMPRODUCT(('Ergebniseingabe VR'!$AK$27:$AK$38=E45)*('Ergebniseingabe VR'!$O$27:$O$38=F45)*(ISNUMBER('Ergebniseingabe VR'!$BI$27:$BI$38)))=1,SUMPRODUCT(('Ergebniseingabe VR'!$AK$27:$AK$38=E45)*('Ergebniseingabe VR'!$O$27:$O$38=F45)*('Ergebniseingabe VR'!$BI$27:$BI$38))&amp;":"&amp;SUMPRODUCT(('Ergebniseingabe VR'!$AK$27:$AK$38=E45)*('Ergebniseingabe VR'!$O$27:$O$38=F45)*('Ergebniseingabe VR'!$BF$27:$BF$38)),"")</f>
        <v/>
      </c>
      <c r="I45" s="78" t="str">
        <f>IF(SUMPRODUCT(('Ergebniseingabe VR'!$AK$27:$AK$38=E45)*('Ergebniseingabe VR'!$O$27:$O$38=F45)*(ISNUMBER('Ergebniseingabe VR'!$BF$27:$BF$38)))=1,SUMPRODUCT(('Ergebniseingabe VR'!$AK$27:$AK$38=E45)*('Ergebniseingabe VR'!$O$27:$O$38=F45)*('Ergebniseingabe VR'!$BI$27:$BI$38)),"")</f>
        <v/>
      </c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</row>
    <row r="46" spans="4:86" s="29" customFormat="1">
      <c r="D46" s="29" t="str">
        <f t="shared" si="0"/>
        <v>Mannschaft 8Mannschaft 7</v>
      </c>
      <c r="E46" s="29" t="str">
        <f t="shared" si="3"/>
        <v>Mannschaft 8</v>
      </c>
      <c r="F46" s="29" t="str">
        <f t="shared" si="4"/>
        <v>Mannschaft 7</v>
      </c>
      <c r="G46" s="29" t="str">
        <f>IF(SUMPRODUCT(('Ergebniseingabe VR'!$O$27:$O$38=E46)*('Ergebniseingabe VR'!$AK$27:$AK$38=F46)*(ISNUMBER('Ergebniseingabe VR'!$BI$27:$BI$38)))=1,SUMPRODUCT(('Ergebniseingabe VR'!$O$27:$O$38=E46)*('Ergebniseingabe VR'!$AK$27:$AK$38=F46)*('Ergebniseingabe VR'!$BF$27:$BF$38))&amp;":"&amp;SUMPRODUCT(('Ergebniseingabe VR'!$O$27:$O$38=E46)*('Ergebniseingabe VR'!$AK$27:$AK$38=F46)*('Ergebniseingabe VR'!$BI$27:$BI$38)),"")</f>
        <v/>
      </c>
      <c r="H46" s="29" t="str">
        <f>IF(SUMPRODUCT(('Ergebniseingabe VR'!$AK$27:$AK$38=E46)*('Ergebniseingabe VR'!$O$27:$O$38=F46)*(ISNUMBER('Ergebniseingabe VR'!$BI$27:$BI$38)))=1,SUMPRODUCT(('Ergebniseingabe VR'!$AK$27:$AK$38=E46)*('Ergebniseingabe VR'!$O$27:$O$38=F46)*('Ergebniseingabe VR'!$BI$27:$BI$38))&amp;":"&amp;SUMPRODUCT(('Ergebniseingabe VR'!$AK$27:$AK$38=E46)*('Ergebniseingabe VR'!$O$27:$O$38=F46)*('Ergebniseingabe VR'!$BF$27:$BF$38)),"")</f>
        <v/>
      </c>
      <c r="I46" s="78" t="str">
        <f>IF(SUMPRODUCT(('Ergebniseingabe VR'!$AK$27:$AK$38=E46)*('Ergebniseingabe VR'!$O$27:$O$38=F46)*(ISNUMBER('Ergebniseingabe VR'!$BF$27:$BF$38)))=1,SUMPRODUCT(('Ergebniseingabe VR'!$AK$27:$AK$38=E46)*('Ergebniseingabe VR'!$O$27:$O$38=F46)*('Ergebniseingabe VR'!$BI$27:$BI$38)),"")</f>
        <v/>
      </c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</row>
    <row r="47" spans="4:86" s="29" customFormat="1"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</row>
    <row r="48" spans="4:86" s="29" customFormat="1"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</row>
    <row r="49" spans="66:85" s="29" customFormat="1"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</row>
    <row r="50" spans="66:85" s="29" customFormat="1"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</row>
    <row r="51" spans="66:85" s="29" customFormat="1"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</row>
    <row r="52" spans="66:85" s="29" customFormat="1"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</row>
    <row r="53" spans="66:85" s="29" customFormat="1"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</row>
    <row r="54" spans="66:85" s="29" customFormat="1"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</row>
    <row r="55" spans="66:85" s="29" customFormat="1"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</row>
    <row r="56" spans="66:85" s="29" customFormat="1"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2:CH56"/>
  <sheetViews>
    <sheetView workbookViewId="0">
      <selection activeCell="B6" sqref="B6:AT6"/>
    </sheetView>
  </sheetViews>
  <sheetFormatPr baseColWidth="10" defaultColWidth="11.44140625" defaultRowHeight="13.2"/>
  <cols>
    <col min="1" max="2" width="2.88671875" style="139" bestFit="1" customWidth="1"/>
    <col min="3" max="3" width="1.88671875" style="139" bestFit="1" customWidth="1"/>
    <col min="4" max="4" width="24.6640625" style="139" bestFit="1" customWidth="1"/>
    <col min="5" max="6" width="12.6640625" style="139" bestFit="1" customWidth="1"/>
    <col min="7" max="8" width="3.33203125" style="139" bestFit="1" customWidth="1"/>
    <col min="9" max="9" width="6.33203125" style="139" bestFit="1" customWidth="1"/>
    <col min="10" max="10" width="3.6640625" style="139" bestFit="1" customWidth="1"/>
    <col min="11" max="11" width="15.6640625" style="139" customWidth="1"/>
    <col min="12" max="12" width="5.6640625" style="139" bestFit="1" customWidth="1"/>
    <col min="13" max="15" width="2.88671875" style="139" bestFit="1" customWidth="1"/>
    <col min="16" max="16" width="11.44140625" style="139"/>
    <col min="17" max="17" width="12.6640625" style="139" bestFit="1" customWidth="1"/>
    <col min="18" max="21" width="3" style="139" bestFit="1" customWidth="1"/>
    <col min="22" max="22" width="11.44140625" style="139"/>
    <col min="23" max="23" width="12.6640625" style="139" bestFit="1" customWidth="1"/>
    <col min="24" max="27" width="3" style="139" bestFit="1" customWidth="1"/>
    <col min="28" max="28" width="11.44140625" style="139"/>
    <col min="29" max="29" width="17.109375" style="139" bestFit="1" customWidth="1"/>
    <col min="30" max="30" width="1.88671875" style="139" bestFit="1" customWidth="1"/>
    <col min="31" max="31" width="1.6640625" style="139" bestFit="1" customWidth="1"/>
    <col min="32" max="32" width="11.44140625" style="139"/>
    <col min="33" max="34" width="1.88671875" style="139" bestFit="1" customWidth="1"/>
    <col min="35" max="35" width="3.33203125" style="139" bestFit="1" customWidth="1"/>
    <col min="36" max="36" width="11.44140625" style="139"/>
    <col min="37" max="37" width="1.88671875" style="139" bestFit="1" customWidth="1"/>
    <col min="38" max="38" width="3" style="139" bestFit="1" customWidth="1"/>
    <col min="39" max="39" width="3.6640625" style="139" customWidth="1"/>
    <col min="40" max="40" width="3" style="139" bestFit="1" customWidth="1"/>
    <col min="41" max="41" width="7.33203125" style="139" bestFit="1" customWidth="1"/>
    <col min="42" max="42" width="11.44140625" style="139"/>
    <col min="43" max="43" width="1.88671875" style="139" bestFit="1" customWidth="1"/>
    <col min="44" max="46" width="3" style="139" bestFit="1" customWidth="1"/>
    <col min="47" max="47" width="11.44140625" style="139"/>
    <col min="48" max="48" width="4.109375" style="139" bestFit="1" customWidth="1"/>
    <col min="49" max="51" width="3" style="139" bestFit="1" customWidth="1"/>
    <col min="52" max="16384" width="11.44140625" style="139"/>
  </cols>
  <sheetData>
    <row r="2" spans="2:86" s="122" customFormat="1">
      <c r="AK2" s="123"/>
      <c r="AL2" s="124"/>
      <c r="AM2" s="125"/>
      <c r="AN2" s="125"/>
      <c r="AO2" s="126"/>
      <c r="AP2" s="127"/>
      <c r="AQ2" s="127"/>
      <c r="AR2" s="127"/>
      <c r="AS2" s="128"/>
      <c r="AT2" s="127"/>
      <c r="AU2" s="127"/>
      <c r="AV2" s="127"/>
      <c r="AW2" s="127"/>
      <c r="AX2" s="127"/>
    </row>
    <row r="3" spans="2:86" s="122" customFormat="1">
      <c r="C3" s="129">
        <v>1</v>
      </c>
      <c r="D3" s="129">
        <v>2</v>
      </c>
      <c r="E3" s="129">
        <v>3</v>
      </c>
      <c r="F3" s="126">
        <v>4</v>
      </c>
      <c r="G3" s="126">
        <v>5</v>
      </c>
      <c r="H3" s="126">
        <v>6</v>
      </c>
      <c r="I3" s="126">
        <v>7</v>
      </c>
      <c r="J3" s="126">
        <v>8</v>
      </c>
      <c r="K3" s="126">
        <v>9</v>
      </c>
      <c r="L3" s="130">
        <v>10</v>
      </c>
      <c r="M3" s="126">
        <v>11</v>
      </c>
      <c r="N3" s="131">
        <v>12</v>
      </c>
      <c r="O3" s="126">
        <v>13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32"/>
      <c r="AW3" s="132"/>
      <c r="AX3" s="127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</row>
    <row r="4" spans="2:86" s="122" customFormat="1" ht="17.399999999999999">
      <c r="B4" s="126"/>
      <c r="C4" s="129"/>
      <c r="D4" s="129"/>
      <c r="E4" s="129"/>
      <c r="F4" s="129"/>
      <c r="G4" s="126" t="s">
        <v>54</v>
      </c>
      <c r="H4" s="126" t="s">
        <v>23</v>
      </c>
      <c r="I4" s="129" t="s">
        <v>55</v>
      </c>
      <c r="J4" s="129" t="s">
        <v>56</v>
      </c>
      <c r="K4" s="126"/>
      <c r="L4" s="129" t="s">
        <v>57</v>
      </c>
      <c r="M4" s="126" t="s">
        <v>58</v>
      </c>
      <c r="N4" s="131" t="s">
        <v>31</v>
      </c>
      <c r="O4" s="126" t="s">
        <v>32</v>
      </c>
      <c r="Q4" s="163" t="s">
        <v>33</v>
      </c>
      <c r="R4" s="164" t="str">
        <f>Q5</f>
        <v>A3</v>
      </c>
      <c r="S4" s="164" t="str">
        <f>Q6</f>
        <v>A4</v>
      </c>
      <c r="T4" s="164" t="str">
        <f>Q7</f>
        <v>B4</v>
      </c>
      <c r="U4" s="164" t="str">
        <f>Q8</f>
        <v>B3</v>
      </c>
      <c r="V4" s="188"/>
      <c r="W4" s="163" t="s">
        <v>55</v>
      </c>
      <c r="X4" s="164" t="str">
        <f>W5</f>
        <v>A3</v>
      </c>
      <c r="Y4" s="164" t="str">
        <f>W6</f>
        <v>A4</v>
      </c>
      <c r="Z4" s="164" t="str">
        <f>W7</f>
        <v>B4</v>
      </c>
      <c r="AA4" s="164" t="str">
        <f>W8</f>
        <v>B3</v>
      </c>
      <c r="AB4" s="188"/>
      <c r="AC4" s="188"/>
      <c r="AD4" s="188"/>
      <c r="AE4" s="188"/>
      <c r="AF4" s="188"/>
      <c r="AG4" s="165"/>
      <c r="AH4" s="166"/>
      <c r="AI4" s="166"/>
      <c r="AJ4" s="167"/>
      <c r="AK4" s="168" t="e">
        <f>MATCH(1,AD5:AD8,0)</f>
        <v>#N/A</v>
      </c>
      <c r="AL4" s="134"/>
      <c r="AM4" s="169"/>
      <c r="AN4" s="169"/>
      <c r="AO4" s="169"/>
      <c r="AP4" s="167"/>
      <c r="AQ4" s="135" t="e">
        <f ca="1">MATCH(1,OFFSET($AD$5:$AD$8,AK4,0),0)+AK4</f>
        <v>#N/A</v>
      </c>
      <c r="AR4" s="169"/>
      <c r="AS4" s="169"/>
      <c r="AT4" s="169"/>
      <c r="AU4" s="169"/>
      <c r="AV4" s="135" t="e">
        <f ca="1">MATCH(1,OFFSET($AD$5:$AD$8,AQ4,0),0)+AQ4</f>
        <v>#N/A</v>
      </c>
      <c r="AW4" s="169"/>
      <c r="AX4" s="169"/>
      <c r="AY4" s="169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</row>
    <row r="5" spans="2:86" s="122" customFormat="1">
      <c r="B5" s="126">
        <v>1</v>
      </c>
      <c r="C5" s="129">
        <f>RANK(D5,$D$5:$D$8,1)</f>
        <v>1</v>
      </c>
      <c r="D5" s="129">
        <f>E5+ROW()/1000</f>
        <v>1.0049999999999999</v>
      </c>
      <c r="E5" s="129">
        <f>RANK(K5,$K$5:$K$8)</f>
        <v>1</v>
      </c>
      <c r="F5" s="126" t="str">
        <f>VLOOKUP(B5,'Ergebniseingabe ER'!$C$19:$X$22,2,0)</f>
        <v>A3</v>
      </c>
      <c r="G5" s="127">
        <f>SUMPRODUCT((F5='Ergebniseingabe ER'!$O$27:$AI$38)*('Ergebniseingabe ER'!$BF$27:$BF$38))+SUMPRODUCT((F5='Ergebniseingabe ER'!$AK$27:$BE$38)*('Ergebniseingabe ER'!$BI$27:$BI$38))</f>
        <v>0</v>
      </c>
      <c r="H5" s="127">
        <f>SUMPRODUCT((F5='Ergebniseingabe ER'!$O$27:$AI$38)*('Ergebniseingabe ER'!$BI$27:$BI$38))+SUMPRODUCT((F5='Ergebniseingabe ER'!$AK$27:$BE$38)*('Ergebniseingabe ER'!$BF$27:$BF$38))</f>
        <v>0</v>
      </c>
      <c r="I5" s="127">
        <f>(SUMPRODUCT((F5='Ergebniseingabe ER'!$O$27:$AI$38)*(('Ergebniseingabe ER'!$BF$27:$BF$38)&gt;('Ergebniseingabe ER'!$BI$27:$BI$38)))+SUMPRODUCT((F5='Ergebniseingabe ER'!$AK$27:$BE$38)*(('Ergebniseingabe ER'!$BI$27:$BI$38)&gt;('Ergebniseingabe ER'!$BF$27:$BF$38))))*3+SUMPRODUCT(((F5='Ergebniseingabe ER'!$O$27:$AI$38)+(F5='Ergebniseingabe ER'!$AK$27:$BE$38))*(('Ergebniseingabe ER'!$BI$27:$BI$38)=('Ergebniseingabe ER'!$BF$27:$BF$38))*NOT(ISBLANK('Ergebniseingabe ER'!$BF$27:$BF$38)))</f>
        <v>0</v>
      </c>
      <c r="J5" s="128">
        <f>G5-H5</f>
        <v>0</v>
      </c>
      <c r="K5" s="136">
        <f>AC5+AI5+AO5</f>
        <v>0</v>
      </c>
      <c r="L5" s="127">
        <f>SUMPRODUCT(('Ergebniseingabe ER'!$O$27:$AI$38=F5)*('Ergebniseingabe ER'!$BF$27:$BF$38&lt;&gt;""))+SUMPRODUCT(('Ergebniseingabe ER'!$AK$27:$BE$38=F5)*('Ergebniseingabe ER'!$BI$27:$BI$38&lt;&gt;""))</f>
        <v>0</v>
      </c>
      <c r="M5" s="127">
        <f>SUMPRODUCT(('Ergebniseingabe ER'!$O$27:$AI$38=F5)*('Ergebniseingabe ER'!$BF$27:$BF$38&gt;'Ergebniseingabe ER'!$BI$27:$BI$38))+SUMPRODUCT(('Ergebniseingabe ER'!$AK$27:$BE$38=F5)*('Ergebniseingabe ER'!$BF$27:$BF$38&lt;'Ergebniseingabe ER'!$BI$27:$BI$38))</f>
        <v>0</v>
      </c>
      <c r="N5" s="127">
        <f>SUMPRODUCT(('Ergebniseingabe ER'!$O$27:$BE$38=F5)*('Ergebniseingabe ER'!$BF$27:$BF$38='Ergebniseingabe ER'!$BI$27:$BI$38)*('Ergebniseingabe ER'!$BF$27:$BF$38&lt;&gt;"")*('Ergebniseingabe ER'!$BI$27:$BI$38&lt;&gt;""))</f>
        <v>0</v>
      </c>
      <c r="O5" s="127">
        <f>SUMPRODUCT(('Ergebniseingabe ER'!$O$27:$AI$38=F5)*('Ergebniseingabe ER'!$BF$27:$BF$38&lt;'Ergebniseingabe ER'!$BI$27:$BI$38))+SUMPRODUCT(('Ergebniseingabe ER'!$AK$27:$BE$38=F5)*('Ergebniseingabe ER'!$BF$27:$BF$38&gt;'Ergebniseingabe ER'!$BI$27:$BI$38))</f>
        <v>0</v>
      </c>
      <c r="Q5" s="170" t="str">
        <f>$F$5</f>
        <v>A3</v>
      </c>
      <c r="R5" s="171"/>
      <c r="S5" s="172">
        <f>IF(AND(Q5&amp;$S$4=VLOOKUP(Q5&amp;$S$4,$D$23:$I$46,1,0),VLOOKUP(Q5&amp;$S$4,$D$23:$I$46,6,0)&lt;&gt;""),VLOOKUP(Q5&amp;$S$4,$D$23:$I$46,6,0),)</f>
        <v>0</v>
      </c>
      <c r="T5" s="172">
        <f>IF(AND(Q5&amp;$T$4=VLOOKUP(Q5&amp;$T$4,$D$23:$I$46,1,0),VLOOKUP(Q5&amp;$T$4,$D$23:$I$46,6,0)&lt;&gt;""),VLOOKUP(Q5&amp;$T$4,$D$23:$I$46,6,0),)</f>
        <v>0</v>
      </c>
      <c r="U5" s="172">
        <f>IF(AND(Q5&amp;$U$4=VLOOKUP(Q5&amp;$U$4,$D$23:$I$46,1,0),VLOOKUP(Q5&amp;$U$4,$D$23:$I$46,6,0)&lt;&gt;""),VLOOKUP(Q5&amp;$U$4,$D$23:$I$46,6,0),)</f>
        <v>0</v>
      </c>
      <c r="V5" s="188"/>
      <c r="W5" s="170" t="str">
        <f>Q5</f>
        <v>A3</v>
      </c>
      <c r="X5" s="171"/>
      <c r="Y5" s="172">
        <f>IF(AND(ISNUMBER(S5),ISNUMBER(R6)),IF(S5&gt;R6,3,IF(S5=R6,1,0)),0)</f>
        <v>1</v>
      </c>
      <c r="Z5" s="172">
        <f>IF(AND(ISNUMBER(T5),ISNUMBER(R7)),IF(T5&gt;R7,3,IF(T5=R7,1,0)),0)</f>
        <v>1</v>
      </c>
      <c r="AA5" s="172">
        <f>IF(AND(ISNUMBER(U5),ISNUMBER(R8)),IF(U5&gt;R8,3,IF(U5=R8,1,0)),0)</f>
        <v>1</v>
      </c>
      <c r="AB5" s="188"/>
      <c r="AC5" s="173">
        <f>I5*100000+J5*1000+G5</f>
        <v>0</v>
      </c>
      <c r="AD5" s="173">
        <f>COUNTIF(AC5:AC8,AC5)</f>
        <v>4</v>
      </c>
      <c r="AE5" s="173" t="str">
        <f>IF(AD5=1,"x","")</f>
        <v/>
      </c>
      <c r="AF5" s="188"/>
      <c r="AG5" s="174">
        <f>IF(AE5="x",1,IF(AC6=AC5,2,IF(AC7=AC5,3,4)))</f>
        <v>2</v>
      </c>
      <c r="AH5" s="168">
        <f>INDEX(X5:AA5,1,AG5)</f>
        <v>1</v>
      </c>
      <c r="AI5" s="175">
        <f>IF(OR($AD$9=2,$AD$9=4),AH5/10,0)</f>
        <v>0</v>
      </c>
      <c r="AJ5" s="167"/>
      <c r="AK5" s="176"/>
      <c r="AL5" s="168" t="e">
        <f ca="1">I5-INDEX(X5:AA5,1,$AK$4)-AR5-AW5</f>
        <v>#N/A</v>
      </c>
      <c r="AM5" s="168" t="e">
        <f ca="1">J5-INDEX(R5:U5,1,AK4)-INDEX(R5:R8,AK4,1)-ABS(AS5)-ABS(AX5)</f>
        <v>#N/A</v>
      </c>
      <c r="AN5" s="168" t="e">
        <f ca="1">G5-INDEX(R5:U5,1,$AK$4)-AT5-AY5</f>
        <v>#N/A</v>
      </c>
      <c r="AO5" s="177">
        <f>IF(OR($AD$9&lt;&gt;3,AE5="x"),0,AL5/10+AM5/1000+AN5/100000)</f>
        <v>0</v>
      </c>
      <c r="AP5" s="167"/>
      <c r="AQ5" s="178"/>
      <c r="AR5" s="168">
        <f ca="1">IF(ISNA($AQ$4),0,INDEX(X5:AA5,1,$AQ$4))</f>
        <v>0</v>
      </c>
      <c r="AS5" s="168">
        <f ca="1">IF(ISNA($AQ$4),0,(INDEX(R5:U5,1,AQ4)-INDEX(R5:R8,AQ4,1)))</f>
        <v>0</v>
      </c>
      <c r="AT5" s="168">
        <f ca="1">IF(ISNA($AQ$4),0,INDEX(R5:U5,1,$AQ$4))</f>
        <v>0</v>
      </c>
      <c r="AU5" s="166"/>
      <c r="AV5" s="178"/>
      <c r="AW5" s="168">
        <f ca="1">IF(ISNA($AV$4),0,INDEX(X5:AA5,1,$AV$4))</f>
        <v>0</v>
      </c>
      <c r="AX5" s="168">
        <f ca="1">IF(ISNA($AV$4),0,(INDEX(R5:U5,1,AV4)-INDEX(R5:R8,AV4,1)))</f>
        <v>0</v>
      </c>
      <c r="AY5" s="168">
        <f ca="1">IF(ISNA($AV$4),0,INDEX(R5:U5,1,$AV$4))</f>
        <v>0</v>
      </c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</row>
    <row r="6" spans="2:86" s="122" customFormat="1">
      <c r="B6" s="126">
        <v>2</v>
      </c>
      <c r="C6" s="129">
        <f>RANK(D6,$D$5:$D$8,1)</f>
        <v>2</v>
      </c>
      <c r="D6" s="129">
        <f>E6+ROW()/1000</f>
        <v>1.006</v>
      </c>
      <c r="E6" s="129">
        <f>RANK(K6,$K$5:$K$8)</f>
        <v>1</v>
      </c>
      <c r="F6" s="126" t="str">
        <f>VLOOKUP(B6,'Ergebniseingabe ER'!$C$19:$X$22,2,0)</f>
        <v>A4</v>
      </c>
      <c r="G6" s="127">
        <f>SUMPRODUCT((F6='Ergebniseingabe ER'!$O$27:$AI$38)*('Ergebniseingabe ER'!$BF$27:$BF$38))+SUMPRODUCT((F6='Ergebniseingabe ER'!$AK$27:$BE$38)*('Ergebniseingabe ER'!$BI$27:$BI$38))</f>
        <v>0</v>
      </c>
      <c r="H6" s="127">
        <f>SUMPRODUCT((F6='Ergebniseingabe ER'!$O$27:$AI$38)*('Ergebniseingabe ER'!$BI$27:$BI$38))+SUMPRODUCT((F6='Ergebniseingabe ER'!$AK$27:$BE$38)*('Ergebniseingabe ER'!$BF$27:$BF$38))</f>
        <v>0</v>
      </c>
      <c r="I6" s="127">
        <f>(SUMPRODUCT((F6='Ergebniseingabe ER'!$O$27:$AI$38)*(('Ergebniseingabe ER'!$BF$27:$BF$38)&gt;('Ergebniseingabe ER'!$BI$27:$BI$38)))+SUMPRODUCT((F6='Ergebniseingabe ER'!$AK$27:$BE$38)*(('Ergebniseingabe ER'!$BI$27:$BI$38)&gt;('Ergebniseingabe ER'!$BF$27:$BF$38))))*3+SUMPRODUCT(((F6='Ergebniseingabe ER'!$O$27:$AI$38)+(F6='Ergebniseingabe ER'!$AK$27:$BE$38))*(('Ergebniseingabe ER'!$BI$27:$BI$38)=('Ergebniseingabe ER'!$BF$27:$BF$38))*NOT(ISBLANK('Ergebniseingabe ER'!$BF$27:$BF$38)))</f>
        <v>0</v>
      </c>
      <c r="J6" s="128">
        <f>G6-H6</f>
        <v>0</v>
      </c>
      <c r="K6" s="136">
        <f>AC6+AI6+AO6</f>
        <v>0</v>
      </c>
      <c r="L6" s="127">
        <f>SUMPRODUCT(('Ergebniseingabe ER'!$O$27:$AI$38=F6)*('Ergebniseingabe ER'!$BF$27:$BF$38&lt;&gt;""))+SUMPRODUCT(('Ergebniseingabe ER'!$AK$27:$BE$38=F6)*('Ergebniseingabe ER'!$BI$27:$BI$38&lt;&gt;""))</f>
        <v>0</v>
      </c>
      <c r="M6" s="127">
        <f>SUMPRODUCT(('Ergebniseingabe ER'!$O$27:$AI$38=F6)*('Ergebniseingabe ER'!$BF$27:$BF$38&gt;'Ergebniseingabe ER'!$BI$27:$BI$38))+SUMPRODUCT(('Ergebniseingabe ER'!$AK$27:$BE$38=F6)*('Ergebniseingabe ER'!$BF$27:$BF$38&lt;'Ergebniseingabe ER'!$BI$27:$BI$38))</f>
        <v>0</v>
      </c>
      <c r="N6" s="127">
        <f>SUMPRODUCT(('Ergebniseingabe ER'!$O$27:$BE$38=F6)*('Ergebniseingabe ER'!$BF$27:$BF$38='Ergebniseingabe ER'!$BI$27:$BI$38)*('Ergebniseingabe ER'!$BF$27:$BF$38&lt;&gt;"")*('Ergebniseingabe ER'!$BI$27:$BI$38&lt;&gt;""))</f>
        <v>0</v>
      </c>
      <c r="O6" s="127">
        <f>SUMPRODUCT(('Ergebniseingabe ER'!$O$27:$AI$38=F6)*('Ergebniseingabe ER'!$BF$27:$BF$38&lt;'Ergebniseingabe ER'!$BI$27:$BI$38))+SUMPRODUCT(('Ergebniseingabe ER'!$AK$27:$BE$38=F6)*('Ergebniseingabe ER'!$BF$27:$BF$38&gt;'Ergebniseingabe ER'!$BI$27:$BI$38))</f>
        <v>0</v>
      </c>
      <c r="Q6" s="170" t="str">
        <f>$F$6</f>
        <v>A4</v>
      </c>
      <c r="R6" s="172">
        <f>IF(AND(Q6&amp;$R$4=VLOOKUP(Q6&amp;$R$4,$D$23:$I$46,1,0),VLOOKUP(Q6&amp;$R$4,$D$23:$I$46,6,0)&lt;&gt;""),VLOOKUP(Q6&amp;$R$4,$D$23:$I$46,6,0),)</f>
        <v>0</v>
      </c>
      <c r="S6" s="171"/>
      <c r="T6" s="172">
        <f>IF(AND(Q6&amp;$T$4=VLOOKUP(Q6&amp;$T$4,$D$23:$I$46,1,0),VLOOKUP(Q6&amp;$T$4,$D$23:$I$46,6,0)&lt;&gt;""),VLOOKUP(Q6&amp;$T$4,$D$23:$I$46,6,0),)</f>
        <v>0</v>
      </c>
      <c r="U6" s="172">
        <f>IF(AND(Q6&amp;$U$4=VLOOKUP(Q6&amp;$U$4,$D$23:$I$46,1,0),VLOOKUP(Q6&amp;$U$4,$D$23:$I$46,6,0)&lt;&gt;""),VLOOKUP(Q6&amp;$U$4,$D$23:$I$46,6,0),)</f>
        <v>0</v>
      </c>
      <c r="V6" s="188"/>
      <c r="W6" s="179" t="str">
        <f>Q6</f>
        <v>A4</v>
      </c>
      <c r="X6" s="172">
        <f>IF(AND(ISNUMBER(R6),ISNUMBER(S5)),IF(R6&gt;S5,3,IF(R6=S5,1,0)),0)</f>
        <v>1</v>
      </c>
      <c r="Y6" s="171"/>
      <c r="Z6" s="172">
        <f>IF(AND(ISNUMBER(T6),ISNUMBER(S7)),IF(T6&gt;S7,3,IF(T6=S7,1,0)),0)</f>
        <v>1</v>
      </c>
      <c r="AA6" s="172">
        <f>IF(AND(ISNUMBER(U6),ISNUMBER(S8)),IF(U6&gt;S8,3,IF(U6=S8,1,0)),0)</f>
        <v>1</v>
      </c>
      <c r="AB6" s="188"/>
      <c r="AC6" s="173">
        <f>I6*100000+J6*1000+G6</f>
        <v>0</v>
      </c>
      <c r="AD6" s="180">
        <f>COUNTIF(AC5:AC8,AC6)</f>
        <v>4</v>
      </c>
      <c r="AE6" s="180" t="str">
        <f>IF(AD6=1,"x","")</f>
        <v/>
      </c>
      <c r="AF6" s="188"/>
      <c r="AG6" s="174">
        <f>IF(AE6="x",2,IF(AC7=AC6,3,IF(AC8=AC6,4,1)))</f>
        <v>3</v>
      </c>
      <c r="AH6" s="168">
        <f>INDEX(X6:AA6,1,AG6)</f>
        <v>1</v>
      </c>
      <c r="AI6" s="175">
        <f>IF(OR($AD$9=2,$AD$9=4),AH6/10,0)</f>
        <v>0</v>
      </c>
      <c r="AJ6" s="167"/>
      <c r="AK6" s="176"/>
      <c r="AL6" s="168" t="e">
        <f ca="1">I6-INDEX(X6:AA6,1,$AK$4)-AR6-AW6</f>
        <v>#N/A</v>
      </c>
      <c r="AM6" s="168" t="e">
        <f ca="1">J6-INDEX(R6:U6,1,AK4)-INDEX(S5:S8,AK4,1)-ABS(AS6)-ABS(AX6)</f>
        <v>#N/A</v>
      </c>
      <c r="AN6" s="168" t="e">
        <f ca="1">G6-INDEX(R6:U6,1,$AK$4)-AT6-AY6</f>
        <v>#N/A</v>
      </c>
      <c r="AO6" s="177">
        <f>IF(OR($AD$9&lt;&gt;3,AE6="x"),0,AL6/10+AM6/1000+AN6/100000)</f>
        <v>0</v>
      </c>
      <c r="AP6" s="167"/>
      <c r="AQ6" s="178"/>
      <c r="AR6" s="168">
        <f ca="1">IF(ISNA($AQ$4),0,INDEX(X6:AA6,1,$AQ$4))</f>
        <v>0</v>
      </c>
      <c r="AS6" s="168">
        <f ca="1">IF(ISNA($AQ$4),0,(INDEX(R6:U6,1,AQ4)-INDEX(S5:S8,AQ4,1)))</f>
        <v>0</v>
      </c>
      <c r="AT6" s="168">
        <f ca="1">IF(ISNA($AQ$4),0,INDEX(R6:U6,1,$AQ$4))</f>
        <v>0</v>
      </c>
      <c r="AU6" s="166"/>
      <c r="AV6" s="178"/>
      <c r="AW6" s="168">
        <f ca="1">IF(ISNA($AV$4),0,INDEX(X6:AA6,1,$AV$4))</f>
        <v>0</v>
      </c>
      <c r="AX6" s="168">
        <f ca="1">IF(ISNA($AV$4),0,(INDEX(R6:U6,1,AV4)-INDEX(S5:S8,AV4,1)))</f>
        <v>0</v>
      </c>
      <c r="AY6" s="168">
        <f ca="1">IF(ISNA($AV$4),0,INDEX(R6:U6,1,$AV$4))</f>
        <v>0</v>
      </c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</row>
    <row r="7" spans="2:86" s="122" customFormat="1">
      <c r="B7" s="126">
        <v>3</v>
      </c>
      <c r="C7" s="129">
        <f>RANK(D7,$D$5:$D$8,1)</f>
        <v>3</v>
      </c>
      <c r="D7" s="129">
        <f>E7+ROW()/1000</f>
        <v>1.0069999999999999</v>
      </c>
      <c r="E7" s="129">
        <f>RANK(K7,$K$5:$K$8)</f>
        <v>1</v>
      </c>
      <c r="F7" s="126" t="str">
        <f>VLOOKUP(B7,'Ergebniseingabe ER'!$C$19:$X$22,2,0)</f>
        <v>B4</v>
      </c>
      <c r="G7" s="127">
        <f>SUMPRODUCT((F7='Ergebniseingabe ER'!$O$27:$AI$38)*('Ergebniseingabe ER'!$BF$27:$BF$38))+SUMPRODUCT((F7='Ergebniseingabe ER'!$AK$27:$BE$38)*('Ergebniseingabe ER'!$BI$27:$BI$38))</f>
        <v>0</v>
      </c>
      <c r="H7" s="127">
        <f>SUMPRODUCT((F7='Ergebniseingabe ER'!$O$27:$AI$38)*('Ergebniseingabe ER'!$BI$27:$BI$38))+SUMPRODUCT((F7='Ergebniseingabe ER'!$AK$27:$BE$38)*('Ergebniseingabe ER'!$BF$27:$BF$38))</f>
        <v>0</v>
      </c>
      <c r="I7" s="127">
        <f>(SUMPRODUCT((F7='Ergebniseingabe ER'!$O$27:$AI$38)*(('Ergebniseingabe ER'!$BF$27:$BF$38)&gt;('Ergebniseingabe ER'!$BI$27:$BI$38)))+SUMPRODUCT((F7='Ergebniseingabe ER'!$AK$27:$BE$38)*(('Ergebniseingabe ER'!$BI$27:$BI$38)&gt;('Ergebniseingabe ER'!$BF$27:$BF$38))))*3+SUMPRODUCT(((F7='Ergebniseingabe ER'!$O$27:$AI$38)+(F7='Ergebniseingabe ER'!$AK$27:$BE$38))*(('Ergebniseingabe ER'!$BI$27:$BI$38)=('Ergebniseingabe ER'!$BF$27:$BF$38))*NOT(ISBLANK('Ergebniseingabe ER'!$BF$27:$BF$38)))</f>
        <v>0</v>
      </c>
      <c r="J7" s="128">
        <f>G7-H7</f>
        <v>0</v>
      </c>
      <c r="K7" s="136">
        <f>AC7+AI7+AO7</f>
        <v>0</v>
      </c>
      <c r="L7" s="127">
        <f>SUMPRODUCT(('Ergebniseingabe ER'!$O$27:$AI$38=F7)*('Ergebniseingabe ER'!$BF$27:$BF$38&lt;&gt;""))+SUMPRODUCT(('Ergebniseingabe ER'!$AK$27:$BE$38=F7)*('Ergebniseingabe ER'!$BI$27:$BI$38&lt;&gt;""))</f>
        <v>0</v>
      </c>
      <c r="M7" s="127">
        <f>SUMPRODUCT(('Ergebniseingabe ER'!$O$27:$AI$38=F7)*('Ergebniseingabe ER'!$BF$27:$BF$38&gt;'Ergebniseingabe ER'!$BI$27:$BI$38))+SUMPRODUCT(('Ergebniseingabe ER'!$AK$27:$BE$38=F7)*('Ergebniseingabe ER'!$BF$27:$BF$38&lt;'Ergebniseingabe ER'!$BI$27:$BI$38))</f>
        <v>0</v>
      </c>
      <c r="N7" s="127">
        <f>SUMPRODUCT(('Ergebniseingabe ER'!$O$27:$BE$38=F7)*('Ergebniseingabe ER'!$BF$27:$BF$38='Ergebniseingabe ER'!$BI$27:$BI$38)*('Ergebniseingabe ER'!$BF$27:$BF$38&lt;&gt;"")*('Ergebniseingabe ER'!$BI$27:$BI$38&lt;&gt;""))</f>
        <v>0</v>
      </c>
      <c r="O7" s="127">
        <f>SUMPRODUCT(('Ergebniseingabe ER'!$O$27:$AI$38=F7)*('Ergebniseingabe ER'!$BF$27:$BF$38&lt;'Ergebniseingabe ER'!$BI$27:$BI$38))+SUMPRODUCT(('Ergebniseingabe ER'!$AK$27:$BE$38=F7)*('Ergebniseingabe ER'!$BF$27:$BF$38&gt;'Ergebniseingabe ER'!$BI$27:$BI$38))</f>
        <v>0</v>
      </c>
      <c r="Q7" s="170" t="str">
        <f>$F$7</f>
        <v>B4</v>
      </c>
      <c r="R7" s="172">
        <f>IF(AND(Q7&amp;$R$4=VLOOKUP(Q7&amp;$R$4,$D$23:$I$46,1,0),VLOOKUP(Q7&amp;$R$4,$D$23:$I$46,6,0)&lt;&gt;""),VLOOKUP(Q7&amp;$R$4,$D$23:$I$46,6,0),)</f>
        <v>0</v>
      </c>
      <c r="S7" s="172">
        <f>IF(AND(Q7&amp;$S$4=VLOOKUP(Q7&amp;$S$4,$D$23:$I$46,1,0),VLOOKUP(Q7&amp;$S$4,$D$23:$I$46,6,0)&lt;&gt;""),VLOOKUP(Q7&amp;$S$4,$D$23:$I$46,6,0),)</f>
        <v>0</v>
      </c>
      <c r="T7" s="171"/>
      <c r="U7" s="172">
        <f>IF(AND(Q7&amp;$U$4=VLOOKUP(Q7&amp;$U$4,$D$23:$I$46,1,0),VLOOKUP(Q7&amp;$U$4,$D$23:$I$46,6,0)&lt;&gt;""),VLOOKUP(Q7&amp;$U$4,$D$23:$I$46,6,0),)</f>
        <v>0</v>
      </c>
      <c r="V7" s="188"/>
      <c r="W7" s="179" t="str">
        <f>Q7</f>
        <v>B4</v>
      </c>
      <c r="X7" s="172">
        <f>IF(AND(ISNUMBER(R7),ISNUMBER(T5)),IF(R7&gt;T5,3,IF(R7=T5,1,0)),0)</f>
        <v>1</v>
      </c>
      <c r="Y7" s="172">
        <f>IF(AND(ISNUMBER(S7),ISNUMBER(T6)),IF(S7&gt;T6,3,IF(S7=T6,1,0)),0)</f>
        <v>1</v>
      </c>
      <c r="Z7" s="171"/>
      <c r="AA7" s="172">
        <f>IF(AND(ISNUMBER(U7),ISNUMBER(T8)),IF(U7&gt;T8,3,IF(U7=T8,1,0)),0)</f>
        <v>1</v>
      </c>
      <c r="AB7" s="188"/>
      <c r="AC7" s="173">
        <f>I7*100000+J7*1000+G7</f>
        <v>0</v>
      </c>
      <c r="AD7" s="181">
        <f>COUNTIF(AC5:AC8,AC7)</f>
        <v>4</v>
      </c>
      <c r="AE7" s="180" t="str">
        <f>IF(AD7=1,"x","")</f>
        <v/>
      </c>
      <c r="AF7" s="188"/>
      <c r="AG7" s="174">
        <f>IF(AE7="x",3,IF(AC8=AC7,4,IF(AC6=AC7,2,1)))</f>
        <v>4</v>
      </c>
      <c r="AH7" s="168">
        <f>INDEX(X7:AA7,1,AG7)</f>
        <v>1</v>
      </c>
      <c r="AI7" s="175">
        <f>IF(OR($AD$9=2,$AD$9=4),AH7/10,0)</f>
        <v>0</v>
      </c>
      <c r="AJ7" s="167"/>
      <c r="AK7" s="176"/>
      <c r="AL7" s="168" t="e">
        <f ca="1">I7-INDEX(X7:AA7,1,$AK$4)-AR7-AW7</f>
        <v>#N/A</v>
      </c>
      <c r="AM7" s="168" t="e">
        <f ca="1">J7-INDEX(R7:U7,1,AK4)-INDEX(T5:T8,AK4,1)-ABS(AS7)-ABS(AX7)</f>
        <v>#N/A</v>
      </c>
      <c r="AN7" s="168" t="e">
        <f ca="1">G7-INDEX(R7:U7,1,$AK$4)-AT7-AY7</f>
        <v>#N/A</v>
      </c>
      <c r="AO7" s="177">
        <f>IF(OR($AD$9&lt;&gt;3,AE7="x"),0,AL7/10+AM7/1000+AN7/100000)</f>
        <v>0</v>
      </c>
      <c r="AP7" s="167"/>
      <c r="AQ7" s="178"/>
      <c r="AR7" s="168">
        <f ca="1">IF(ISNA($AQ$4),0,INDEX(X7:AA7,1,$AQ$4))</f>
        <v>0</v>
      </c>
      <c r="AS7" s="168">
        <f ca="1">IF(ISNA($AQ$4),0,(INDEX(R7:U7,1,AQ4)-INDEX(T5:T8,AQ4,1)))</f>
        <v>0</v>
      </c>
      <c r="AT7" s="168">
        <f ca="1">IF(ISNA($AQ$4),0,INDEX(R7:U7,1,$AQ$4))</f>
        <v>0</v>
      </c>
      <c r="AU7" s="166"/>
      <c r="AV7" s="178"/>
      <c r="AW7" s="168">
        <f ca="1">IF(ISNA($AV$4),0,INDEX(X7:AA7,1,$AV$4))</f>
        <v>0</v>
      </c>
      <c r="AX7" s="168">
        <f ca="1">IF(ISNA($AV$4),0,(INDEX(R7:U7,1,AV4)-INDEX(T5:T8,AV4,1)))</f>
        <v>0</v>
      </c>
      <c r="AY7" s="168">
        <f ca="1">IF(ISNA($AV$4),0,INDEX(R7:U7,1,$AV$4))</f>
        <v>0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</row>
    <row r="8" spans="2:86" s="122" customFormat="1">
      <c r="B8" s="126">
        <v>4</v>
      </c>
      <c r="C8" s="129">
        <f>RANK(D8,$D$5:$D$8,1)</f>
        <v>4</v>
      </c>
      <c r="D8" s="129">
        <f>E8+ROW()/1000</f>
        <v>1.008</v>
      </c>
      <c r="E8" s="129">
        <f>RANK(K8,$K$5:$K$8)</f>
        <v>1</v>
      </c>
      <c r="F8" s="126" t="str">
        <f>VLOOKUP(B8,'Ergebniseingabe ER'!$C$19:$X$22,2,0)</f>
        <v>B3</v>
      </c>
      <c r="G8" s="127">
        <f>SUMPRODUCT((F8='Ergebniseingabe ER'!$O$27:$AI$38)*('Ergebniseingabe ER'!$BF$27:$BF$38))+SUMPRODUCT((F8='Ergebniseingabe ER'!$AK$27:$BE$38)*('Ergebniseingabe ER'!$BI$27:$BI$38))</f>
        <v>0</v>
      </c>
      <c r="H8" s="127">
        <f>SUMPRODUCT((F8='Ergebniseingabe ER'!$O$27:$AI$38)*('Ergebniseingabe ER'!$BI$27:$BI$38))+SUMPRODUCT((F8='Ergebniseingabe ER'!$AK$27:$BE$38)*('Ergebniseingabe ER'!$BF$27:$BF$38))</f>
        <v>0</v>
      </c>
      <c r="I8" s="127">
        <f>(SUMPRODUCT((F8='Ergebniseingabe ER'!$O$27:$AI$38)*(('Ergebniseingabe ER'!$BF$27:$BF$38)&gt;('Ergebniseingabe ER'!$BI$27:$BI$38)))+SUMPRODUCT((F8='Ergebniseingabe ER'!$AK$27:$BE$38)*(('Ergebniseingabe ER'!$BI$27:$BI$38)&gt;('Ergebniseingabe ER'!$BF$27:$BF$38))))*3+SUMPRODUCT(((F8='Ergebniseingabe ER'!$O$27:$AI$38)+(F8='Ergebniseingabe ER'!$AK$27:$BE$38))*(('Ergebniseingabe ER'!$BI$27:$BI$38)=('Ergebniseingabe ER'!$BF$27:$BF$38))*NOT(ISBLANK('Ergebniseingabe ER'!$BF$27:$BF$38)))</f>
        <v>0</v>
      </c>
      <c r="J8" s="128">
        <f>G8-H8</f>
        <v>0</v>
      </c>
      <c r="K8" s="136">
        <f>AC8+AI8+AO8</f>
        <v>0</v>
      </c>
      <c r="L8" s="127">
        <f>SUMPRODUCT(('Ergebniseingabe ER'!$O$27:$AI$38=F8)*('Ergebniseingabe ER'!$BF$27:$BF$38&lt;&gt;""))+SUMPRODUCT(('Ergebniseingabe ER'!$AK$27:$BE$38=F8)*('Ergebniseingabe ER'!$BI$27:$BI$38&lt;&gt;""))</f>
        <v>0</v>
      </c>
      <c r="M8" s="127">
        <f>SUMPRODUCT(('Ergebniseingabe ER'!$O$27:$AI$38=F8)*('Ergebniseingabe ER'!$BF$27:$BF$38&gt;'Ergebniseingabe ER'!$BI$27:$BI$38))+SUMPRODUCT(('Ergebniseingabe ER'!$AK$27:$BE$38=F8)*('Ergebniseingabe ER'!$BF$27:$BF$38&lt;'Ergebniseingabe ER'!$BI$27:$BI$38))</f>
        <v>0</v>
      </c>
      <c r="N8" s="127">
        <f>SUMPRODUCT(('Ergebniseingabe ER'!$O$27:$BE$38=F8)*('Ergebniseingabe ER'!$BF$27:$BF$38='Ergebniseingabe ER'!$BI$27:$BI$38)*('Ergebniseingabe ER'!$BF$27:$BF$38&lt;&gt;"")*('Ergebniseingabe ER'!$BI$27:$BI$38&lt;&gt;""))</f>
        <v>0</v>
      </c>
      <c r="O8" s="127">
        <f>SUMPRODUCT(('Ergebniseingabe ER'!$O$27:$AI$38=F8)*('Ergebniseingabe ER'!$BF$27:$BF$38&lt;'Ergebniseingabe ER'!$BI$27:$BI$38))+SUMPRODUCT(('Ergebniseingabe ER'!$AK$27:$BE$38=F8)*('Ergebniseingabe ER'!$BF$27:$BF$38&gt;'Ergebniseingabe ER'!$BI$27:$BI$38))</f>
        <v>0</v>
      </c>
      <c r="Q8" s="182" t="str">
        <f>$F$8</f>
        <v>B3</v>
      </c>
      <c r="R8" s="172">
        <f>IF(AND(Q8&amp;$R$4=VLOOKUP(Q8&amp;$R$4,$D$23:$I$46,1,0),VLOOKUP(Q8&amp;$R$4,$D$23:$I$46,6,0)&lt;&gt;""),VLOOKUP(Q8&amp;$R$4,$D$23:$I$46,6,0),)</f>
        <v>0</v>
      </c>
      <c r="S8" s="172">
        <f>IF(AND(Q8&amp;$S$4=VLOOKUP(Q8&amp;$S$4,$D$23:$I$46,1,0),VLOOKUP(Q8&amp;$S$4,$D$23:$I$46,6,0)&lt;&gt;""),VLOOKUP(Q8&amp;$S$4,$D$23:$I$46,6,0),)</f>
        <v>0</v>
      </c>
      <c r="T8" s="172">
        <f>IF(AND(Q8&amp;$T$4=VLOOKUP(Q8&amp;$T$4,$D$23:$I$46,1,0),VLOOKUP(Q8&amp;$T$4,$D$23:$I$46,6,0)&lt;&gt;""),VLOOKUP(Q8&amp;$T$4,$D$23:$I$46,6,0),)</f>
        <v>0</v>
      </c>
      <c r="U8" s="171"/>
      <c r="V8" s="188"/>
      <c r="W8" s="183" t="str">
        <f>Q8</f>
        <v>B3</v>
      </c>
      <c r="X8" s="172">
        <f>IF(AND(ISNUMBER(R8),ISNUMBER(U5)),IF(R8&gt;U5,3,IF(R8=U5,1,0)),0)</f>
        <v>1</v>
      </c>
      <c r="Y8" s="172">
        <f>IF(AND(ISNUMBER(S8),ISNUMBER(U6)),IF(S8&gt;U6,3,IF(S8=U6,1,0)),0)</f>
        <v>1</v>
      </c>
      <c r="Z8" s="172">
        <f>IF(AND(ISNUMBER(T8),ISNUMBER(U7)),IF(T8&gt;U7,3,IF(T8=U7,1,0)),0)</f>
        <v>1</v>
      </c>
      <c r="AA8" s="171"/>
      <c r="AB8" s="188"/>
      <c r="AC8" s="173">
        <f>I8*100000+J8*1000+G8</f>
        <v>0</v>
      </c>
      <c r="AD8" s="184">
        <f>COUNTIF(AC5:AC8,AC8)</f>
        <v>4</v>
      </c>
      <c r="AE8" s="184" t="str">
        <f>IF(AD8=1,"x","")</f>
        <v/>
      </c>
      <c r="AF8" s="188"/>
      <c r="AG8" s="174">
        <f>IF(AE8="x",4,IF(AC5=AC8,1,IF(AC6=AC8,2,3)))</f>
        <v>1</v>
      </c>
      <c r="AH8" s="168">
        <f>INDEX(X8:AA8,1,AG8)</f>
        <v>1</v>
      </c>
      <c r="AI8" s="175">
        <f>IF(OR($AD$9=2,$AD$9=4),AH8/10,0)</f>
        <v>0</v>
      </c>
      <c r="AJ8" s="167"/>
      <c r="AK8" s="166"/>
      <c r="AL8" s="168" t="e">
        <f ca="1">I8-INDEX(X8:AA8,1,$AK$4)-AR8-AW8</f>
        <v>#N/A</v>
      </c>
      <c r="AM8" s="168" t="e">
        <f ca="1">J8-INDEX(R8:U8,1,AK4)-INDEX(U5:U8,AK4,1)-ABS(AS8)-ABS(AX8)</f>
        <v>#N/A</v>
      </c>
      <c r="AN8" s="168" t="e">
        <f ca="1">G8-INDEX(R8:U8,1,$AK$4)-AT8-AY8</f>
        <v>#N/A</v>
      </c>
      <c r="AO8" s="177">
        <f>IF(OR($AD$9&lt;&gt;3,AE8="x"),0,AL8/10+AM8/1000+AN8/100000)</f>
        <v>0</v>
      </c>
      <c r="AP8" s="167"/>
      <c r="AQ8" s="178"/>
      <c r="AR8" s="168">
        <f ca="1">IF(ISNA($AQ$4),0,INDEX(X8:AA8,1,$AQ$4))</f>
        <v>0</v>
      </c>
      <c r="AS8" s="168">
        <f ca="1">IF(ISNA($AQ$4),0,(INDEX(R8:U8,1,AQ4)-INDEX(U5:U8,AQ4,1)))</f>
        <v>0</v>
      </c>
      <c r="AT8" s="168">
        <f ca="1">IF(ISNA($AQ$4),0,INDEX(R8:U8,1,$AQ$4))</f>
        <v>0</v>
      </c>
      <c r="AU8" s="166"/>
      <c r="AV8" s="178"/>
      <c r="AW8" s="168">
        <f ca="1">IF(ISNA($AV$4),0,INDEX(X8:AA8,1,$AV$4))</f>
        <v>0</v>
      </c>
      <c r="AX8" s="168">
        <f ca="1">IF(ISNA($AV$4),0,(INDEX(R8:U8,1,AV4)-INDEX(U5:U8,AV4,1)))</f>
        <v>0</v>
      </c>
      <c r="AY8" s="168">
        <f ca="1">IF(ISNA($AV$4),0,INDEX(R8:U8,1,$AV$4))</f>
        <v>0</v>
      </c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</row>
    <row r="9" spans="2:86" s="122" customFormat="1" ht="35.4">
      <c r="B9" s="126">
        <f>COUNT((B5:B8))*(COUNT(B5:B8)-1)</f>
        <v>12</v>
      </c>
      <c r="C9" s="129"/>
      <c r="D9" s="129"/>
      <c r="E9" s="129">
        <f>COUNTIF($E$5:$E$8,1)</f>
        <v>4</v>
      </c>
      <c r="F9" s="126"/>
      <c r="G9" s="130"/>
      <c r="H9" s="130"/>
      <c r="I9" s="130"/>
      <c r="J9" s="130"/>
      <c r="K9" s="126"/>
      <c r="L9" s="130">
        <f>SUM(L5:L8)</f>
        <v>0</v>
      </c>
      <c r="M9" s="126"/>
      <c r="N9" s="131"/>
      <c r="O9" s="126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5" t="s">
        <v>59</v>
      </c>
      <c r="AD9" s="189">
        <f>MOD(MIN(AD5:AD8)*MAX(AD5:AD8),11)</f>
        <v>5</v>
      </c>
      <c r="AE9" s="169"/>
      <c r="AF9" s="188"/>
      <c r="AG9" s="176"/>
      <c r="AH9" s="166"/>
      <c r="AI9" s="166"/>
      <c r="AJ9" s="167"/>
      <c r="AK9" s="176"/>
      <c r="AL9" s="187" t="s">
        <v>55</v>
      </c>
      <c r="AM9" s="187" t="s">
        <v>56</v>
      </c>
      <c r="AN9" s="187" t="s">
        <v>60</v>
      </c>
      <c r="AO9" s="169"/>
      <c r="AP9" s="167"/>
      <c r="AQ9" s="169"/>
      <c r="AR9" s="187" t="s">
        <v>55</v>
      </c>
      <c r="AS9" s="187" t="s">
        <v>56</v>
      </c>
      <c r="AT9" s="187" t="s">
        <v>60</v>
      </c>
      <c r="AU9" s="169"/>
      <c r="AV9" s="169"/>
      <c r="AW9" s="187" t="s">
        <v>55</v>
      </c>
      <c r="AX9" s="187" t="s">
        <v>56</v>
      </c>
      <c r="AY9" s="187" t="s">
        <v>60</v>
      </c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</row>
    <row r="10" spans="2:86" s="122" customFormat="1">
      <c r="B10" s="129"/>
      <c r="C10" s="129"/>
      <c r="D10" s="129"/>
      <c r="E10" s="129">
        <f>COUNTIF($E$5:$E$8,2)</f>
        <v>0</v>
      </c>
      <c r="F10" s="129"/>
      <c r="G10" s="129"/>
      <c r="H10" s="129"/>
      <c r="I10" s="129"/>
      <c r="J10" s="129"/>
      <c r="K10" s="129"/>
      <c r="L10" s="129"/>
      <c r="M10" s="129"/>
      <c r="N10" s="131"/>
      <c r="O10" s="126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</row>
    <row r="11" spans="2:86" s="122" customFormat="1">
      <c r="B11" s="129"/>
      <c r="C11" s="129"/>
      <c r="D11" s="129"/>
      <c r="E11" s="129">
        <f>COUNTIF($E$5:$E$8,3)</f>
        <v>0</v>
      </c>
      <c r="F11" s="129"/>
      <c r="G11" s="129"/>
      <c r="H11" s="129"/>
      <c r="I11" s="129"/>
      <c r="J11" s="129"/>
      <c r="K11" s="129"/>
      <c r="L11" s="129"/>
      <c r="M11" s="129"/>
      <c r="N11" s="131"/>
      <c r="O11" s="126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</row>
    <row r="12" spans="2:86" s="122" customFormat="1">
      <c r="B12" s="129"/>
      <c r="C12" s="129"/>
      <c r="D12" s="129"/>
      <c r="E12" s="129">
        <f>COUNTIF($E$5:$E$8,4)</f>
        <v>0</v>
      </c>
      <c r="F12" s="129"/>
      <c r="G12" s="129"/>
      <c r="H12" s="129"/>
      <c r="I12" s="129"/>
      <c r="J12" s="129"/>
      <c r="K12" s="129"/>
      <c r="L12" s="129"/>
      <c r="M12" s="129"/>
      <c r="N12" s="131"/>
      <c r="O12" s="126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</row>
    <row r="13" spans="2:86" s="122" customFormat="1" ht="72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1"/>
      <c r="O13" s="126"/>
      <c r="Q13" s="163" t="s">
        <v>33</v>
      </c>
      <c r="R13" s="164" t="str">
        <f>Q14</f>
        <v>A1</v>
      </c>
      <c r="S13" s="164" t="str">
        <f>Q15</f>
        <v>A2</v>
      </c>
      <c r="T13" s="164" t="str">
        <f>Q16</f>
        <v>B2</v>
      </c>
      <c r="U13" s="164" t="str">
        <f>Q17</f>
        <v>B1</v>
      </c>
      <c r="V13" s="188"/>
      <c r="W13" s="163" t="s">
        <v>55</v>
      </c>
      <c r="X13" s="164" t="str">
        <f>W14</f>
        <v>A1</v>
      </c>
      <c r="Y13" s="164" t="str">
        <f>W15</f>
        <v>A2</v>
      </c>
      <c r="Z13" s="164" t="str">
        <f>W16</f>
        <v>B2</v>
      </c>
      <c r="AA13" s="164" t="str">
        <f>W17</f>
        <v>B1</v>
      </c>
      <c r="AB13" s="188"/>
      <c r="AC13" s="188"/>
      <c r="AD13" s="188"/>
      <c r="AE13" s="188"/>
      <c r="AF13" s="188"/>
      <c r="AG13" s="165"/>
      <c r="AH13" s="166"/>
      <c r="AI13" s="166"/>
      <c r="AJ13" s="167"/>
      <c r="AK13" s="168" t="e">
        <f>MATCH(1,AD14:AD17,0)</f>
        <v>#N/A</v>
      </c>
      <c r="AL13" s="134"/>
      <c r="AM13" s="169"/>
      <c r="AN13" s="169"/>
      <c r="AO13" s="169"/>
      <c r="AP13" s="167"/>
      <c r="AQ13" s="135" t="e">
        <f ca="1">MATCH(1,OFFSET($AD$14:$AD$17,AK13,0),0)+AK13</f>
        <v>#N/A</v>
      </c>
      <c r="AR13" s="169"/>
      <c r="AS13" s="169"/>
      <c r="AT13" s="169"/>
      <c r="AU13" s="169"/>
      <c r="AV13" s="135" t="e">
        <f ca="1">MATCH(1,OFFSET($AD$14:$AD$17,AQ13,0),0)+AQ13</f>
        <v>#N/A</v>
      </c>
      <c r="AW13" s="169"/>
      <c r="AX13" s="169"/>
      <c r="AY13" s="169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</row>
    <row r="14" spans="2:86" s="122" customFormat="1">
      <c r="B14" s="126">
        <v>1</v>
      </c>
      <c r="C14" s="129">
        <f>RANK(D14,$D$14:$D$17,1)</f>
        <v>1</v>
      </c>
      <c r="D14" s="129">
        <f>E14+ROW()/1000</f>
        <v>1.014</v>
      </c>
      <c r="E14" s="129">
        <f>RANK(K14,$K$14:$K$17)</f>
        <v>1</v>
      </c>
      <c r="F14" s="126" t="str">
        <f>VLOOKUP(B14,'Ergebniseingabe ER'!$AB$19:$AW$22,2,0)</f>
        <v>A1</v>
      </c>
      <c r="G14" s="127">
        <f>SUMPRODUCT((F14='Ergebniseingabe ER'!$O$27:$AI$38)*('Ergebniseingabe ER'!$BF$27:$BF$38))+SUMPRODUCT((F14='Ergebniseingabe ER'!$AK$27:$BE$38)*('Ergebniseingabe ER'!$BI$27:$BI$38))</f>
        <v>0</v>
      </c>
      <c r="H14" s="127">
        <f>SUMPRODUCT((F14='Ergebniseingabe ER'!$O$27:$AI$38)*('Ergebniseingabe ER'!$BI$27:$BI$38))+SUMPRODUCT((F14='Ergebniseingabe ER'!$AK$27:$BE$38)*('Ergebniseingabe ER'!$BF$27:$BF$38))</f>
        <v>0</v>
      </c>
      <c r="I14" s="127">
        <f>(SUMPRODUCT((F14='Ergebniseingabe ER'!$O$27:$AI$38)*(('Ergebniseingabe ER'!$BF$27:$BF$38)&gt;('Ergebniseingabe ER'!$BI$27:$BI$38)))+SUMPRODUCT((F14='Ergebniseingabe ER'!$AK$27:$BE$38)*(('Ergebniseingabe ER'!$BI$27:$BI$38)&gt;('Ergebniseingabe ER'!$BF$27:$BF$38))))*3+SUMPRODUCT(((F14='Ergebniseingabe ER'!$O$27:$AI$38)+(F14='Ergebniseingabe ER'!$AK$27:$BE$38))*(('Ergebniseingabe ER'!$BI$27:$BI$38)=('Ergebniseingabe ER'!$BF$27:$BF$38))*NOT(ISBLANK('Ergebniseingabe ER'!$BF$27:$BF$38)))</f>
        <v>0</v>
      </c>
      <c r="J14" s="128">
        <f>G14-H14</f>
        <v>0</v>
      </c>
      <c r="K14" s="136">
        <f>AC14+AI14+AO14</f>
        <v>0</v>
      </c>
      <c r="L14" s="127">
        <f>SUMPRODUCT(('Ergebniseingabe ER'!$O$27:$AI$38=F14)*('Ergebniseingabe ER'!$BF$27:$BF$38&lt;&gt;""))+SUMPRODUCT(('Ergebniseingabe ER'!$AK$27:$BE$38=F14)*('Ergebniseingabe ER'!$BI$27:$BI$38&lt;&gt;""))</f>
        <v>0</v>
      </c>
      <c r="M14" s="127">
        <f>SUMPRODUCT(('Ergebniseingabe ER'!$O$27:$AI$38=F14)*('Ergebniseingabe ER'!$BF$27:$BF$38&gt;'Ergebniseingabe ER'!$BI$27:$BI$38))+SUMPRODUCT(('Ergebniseingabe ER'!$AK$27:$BE$38=F14)*('Ergebniseingabe ER'!$BF$27:$BF$38&lt;'Ergebniseingabe ER'!$BI$27:$BI$38))</f>
        <v>0</v>
      </c>
      <c r="N14" s="127">
        <f>SUMPRODUCT(('Ergebniseingabe ER'!$O$27:$BE$38=F14)*('Ergebniseingabe ER'!$BF$27:$BF$38='Ergebniseingabe ER'!$BI$27:$BI$38)*('Ergebniseingabe ER'!$BF$27:$BF$38&lt;&gt;"")*('Ergebniseingabe ER'!$BI$27:$BI$38&lt;&gt;""))</f>
        <v>0</v>
      </c>
      <c r="O14" s="127">
        <f>SUMPRODUCT(('Ergebniseingabe ER'!$O$27:$AI$38=F14)*('Ergebniseingabe ER'!$BF$27:$BF$38&lt;'Ergebniseingabe ER'!$BI$27:$BI$38))+SUMPRODUCT(('Ergebniseingabe ER'!$AK$27:$BE$38=F14)*('Ergebniseingabe ER'!$BF$27:$BF$38&gt;'Ergebniseingabe ER'!$BI$27:$BI$38))</f>
        <v>0</v>
      </c>
      <c r="Q14" s="170" t="str">
        <f>F14</f>
        <v>A1</v>
      </c>
      <c r="R14" s="171"/>
      <c r="S14" s="172">
        <f>IF(AND(Q14&amp;$S$13=VLOOKUP(Q14&amp;$S$13,$D$23:$I$46,1,0),VLOOKUP(Q14&amp;$S$13,$D$23:$I$46,6,0)&lt;&gt;""),VLOOKUP(Q14&amp;$S$13,$D$23:$I$46,6,0),)</f>
        <v>0</v>
      </c>
      <c r="T14" s="172">
        <f>IF(AND(Q14&amp;$T$13=VLOOKUP(Q14&amp;$T$13,$D$23:$I$46,1,0),VLOOKUP(Q14&amp;$T$13,$D$23:$I$46,6,0)&lt;&gt;""),VLOOKUP(Q14&amp;$T$13,$D$23:$I$46,6,0),)</f>
        <v>0</v>
      </c>
      <c r="U14" s="172">
        <f>IF(AND(Q14&amp;$U$13=VLOOKUP(Q14&amp;$U$13,$D$23:$I$46,1,0),VLOOKUP(Q14&amp;$U$13,$D$23:$I$46,6,0)&lt;&gt;""),VLOOKUP(Q14&amp;$U$13,$D$23:$I$46,6,0),)</f>
        <v>0</v>
      </c>
      <c r="V14" s="188"/>
      <c r="W14" s="170" t="str">
        <f>Q14</f>
        <v>A1</v>
      </c>
      <c r="X14" s="171"/>
      <c r="Y14" s="172">
        <f>IF(AND(ISNUMBER(S14),ISNUMBER(R15)),IF(S14&gt;R15,3,IF(S14=R15,1,0)),0)</f>
        <v>1</v>
      </c>
      <c r="Z14" s="172">
        <f>IF(AND(ISNUMBER(T14),ISNUMBER(R16)),IF(T14&gt;R16,3,IF(T14=R16,1,0)),0)</f>
        <v>1</v>
      </c>
      <c r="AA14" s="172">
        <f>IF(AND(ISNUMBER(U14),ISNUMBER(R17)),IF(U14&gt;R17,3,IF(U14=R17,1,0)),0)</f>
        <v>1</v>
      </c>
      <c r="AB14" s="188"/>
      <c r="AC14" s="173">
        <f>I14*100000+J14*1000+G14</f>
        <v>0</v>
      </c>
      <c r="AD14" s="173">
        <f>COUNTIF(AC14:AC17,AC14)</f>
        <v>4</v>
      </c>
      <c r="AE14" s="173" t="str">
        <f>IF(AD14=1,"x","")</f>
        <v/>
      </c>
      <c r="AF14" s="188"/>
      <c r="AG14" s="174">
        <f>IF(AE14="x",1,IF(AC15=AC14,2,IF(AC16=AC14,3,4)))</f>
        <v>2</v>
      </c>
      <c r="AH14" s="168">
        <f>INDEX(X14:AA14,1,AG14)</f>
        <v>1</v>
      </c>
      <c r="AI14" s="175">
        <f>IF(OR($AD$18=2,$AD$18=4),AH14/10,0)</f>
        <v>0</v>
      </c>
      <c r="AJ14" s="167"/>
      <c r="AK14" s="176"/>
      <c r="AL14" s="168" t="e">
        <f ca="1">I14-INDEX(X14:AA14,1,$AK$13)-AR14-AW14</f>
        <v>#N/A</v>
      </c>
      <c r="AM14" s="168" t="e">
        <f ca="1">J14-INDEX(R14:U14,1,AK13)-INDEX(R14:R17,AK13,1)-ABS(AS14)-ABS(AX14)</f>
        <v>#N/A</v>
      </c>
      <c r="AN14" s="168" t="e">
        <f ca="1">G14-INDEX(R14:U14,1,$AK$13)-AT14-AY14</f>
        <v>#N/A</v>
      </c>
      <c r="AO14" s="177">
        <f>IF(OR($AD$18&lt;&gt;3,AE14="x"),0,AL14/10+AM14/1000+AN14/100000)</f>
        <v>0</v>
      </c>
      <c r="AP14" s="167"/>
      <c r="AQ14" s="178"/>
      <c r="AR14" s="168">
        <f ca="1">IF(ISNA($AQ$13),0,INDEX(X14:AA14,1,$AQ$13))</f>
        <v>0</v>
      </c>
      <c r="AS14" s="168">
        <f ca="1">IF(ISNA($AQ$13),0,(INDEX(R14:U14,1,$AQ$13)-INDEX(R14:R17,$AQ$13,1)))</f>
        <v>0</v>
      </c>
      <c r="AT14" s="168">
        <f ca="1">IF(ISNA($AQ$13),0,INDEX(R14:U14,1,$AQ$13))</f>
        <v>0</v>
      </c>
      <c r="AU14" s="166"/>
      <c r="AV14" s="178"/>
      <c r="AW14" s="168">
        <f ca="1">IF(ISNA($AV$13),0,INDEX(X14:AA14,1,$AV$13))</f>
        <v>0</v>
      </c>
      <c r="AX14" s="168">
        <f ca="1">IF(ISNA($AV$13),0,(INDEX(R14:U14,1,$AV$13)-INDEX(R14:R17,$AV$13,1)))</f>
        <v>0</v>
      </c>
      <c r="AY14" s="168">
        <f ca="1">IF(ISNA($AV$13),0,INDEX(R14:U14,1,$AV$13))</f>
        <v>0</v>
      </c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</row>
    <row r="15" spans="2:86" s="122" customFormat="1">
      <c r="B15" s="126">
        <v>2</v>
      </c>
      <c r="C15" s="129">
        <f>RANK(D15,$D$14:$D$17,1)</f>
        <v>2</v>
      </c>
      <c r="D15" s="129">
        <f>E15+ROW()/1000</f>
        <v>1.0149999999999999</v>
      </c>
      <c r="E15" s="129">
        <f>RANK(K15,$K$14:$K$17)</f>
        <v>1</v>
      </c>
      <c r="F15" s="126" t="str">
        <f>VLOOKUP(B15,'Ergebniseingabe ER'!$AB$19:$AW$22,2,0)</f>
        <v>A2</v>
      </c>
      <c r="G15" s="127">
        <f>SUMPRODUCT((F15='Ergebniseingabe ER'!$O$27:$AI$38)*('Ergebniseingabe ER'!$BF$27:$BF$38))+SUMPRODUCT((F15='Ergebniseingabe ER'!$AK$27:$BE$38)*('Ergebniseingabe ER'!$BI$27:$BI$38))</f>
        <v>0</v>
      </c>
      <c r="H15" s="127">
        <f>SUMPRODUCT((F15='Ergebniseingabe ER'!$O$27:$AI$38)*('Ergebniseingabe ER'!$BI$27:$BI$38))+SUMPRODUCT((F15='Ergebniseingabe ER'!$AK$27:$BE$38)*('Ergebniseingabe ER'!$BF$27:$BF$38))</f>
        <v>0</v>
      </c>
      <c r="I15" s="127">
        <f>(SUMPRODUCT((F15='Ergebniseingabe ER'!$O$27:$AI$38)*(('Ergebniseingabe ER'!$BF$27:$BF$38)&gt;('Ergebniseingabe ER'!$BI$27:$BI$38)))+SUMPRODUCT((F15='Ergebniseingabe ER'!$AK$27:$BE$38)*(('Ergebniseingabe ER'!$BI$27:$BI$38)&gt;('Ergebniseingabe ER'!$BF$27:$BF$38))))*3+SUMPRODUCT(((F15='Ergebniseingabe ER'!$O$27:$AI$38)+(F15='Ergebniseingabe ER'!$AK$27:$BE$38))*(('Ergebniseingabe ER'!$BI$27:$BI$38)=('Ergebniseingabe ER'!$BF$27:$BF$38))*NOT(ISBLANK('Ergebniseingabe ER'!$BF$27:$BF$38)))</f>
        <v>0</v>
      </c>
      <c r="J15" s="128">
        <f>G15-H15</f>
        <v>0</v>
      </c>
      <c r="K15" s="136">
        <f>AC15+AI15+AO15</f>
        <v>0</v>
      </c>
      <c r="L15" s="127">
        <f>SUMPRODUCT(('Ergebniseingabe ER'!$O$27:$AI$38=F15)*('Ergebniseingabe ER'!$BF$27:$BF$38&lt;&gt;""))+SUMPRODUCT(('Ergebniseingabe ER'!$AK$27:$BE$38=F15)*('Ergebniseingabe ER'!$BI$27:$BI$38&lt;&gt;""))</f>
        <v>0</v>
      </c>
      <c r="M15" s="127">
        <f>SUMPRODUCT(('Ergebniseingabe ER'!$O$27:$AI$38=F15)*('Ergebniseingabe ER'!$BF$27:$BF$38&gt;'Ergebniseingabe ER'!$BI$27:$BI$38))+SUMPRODUCT(('Ergebniseingabe ER'!$AK$27:$BE$38=F15)*('Ergebniseingabe ER'!$BF$27:$BF$38&lt;'Ergebniseingabe ER'!$BI$27:$BI$38))</f>
        <v>0</v>
      </c>
      <c r="N15" s="127">
        <f>SUMPRODUCT(('Ergebniseingabe ER'!$O$27:$BE$38=F15)*('Ergebniseingabe ER'!$BF$27:$BF$38='Ergebniseingabe ER'!$BI$27:$BI$38)*('Ergebniseingabe ER'!$BF$27:$BF$38&lt;&gt;"")*('Ergebniseingabe ER'!$BI$27:$BI$38&lt;&gt;""))</f>
        <v>0</v>
      </c>
      <c r="O15" s="127">
        <f>SUMPRODUCT(('Ergebniseingabe ER'!$O$27:$AI$38=F15)*('Ergebniseingabe ER'!$BF$27:$BF$38&lt;'Ergebniseingabe ER'!$BI$27:$BI$38))+SUMPRODUCT(('Ergebniseingabe ER'!$AK$27:$BE$38=F15)*('Ergebniseingabe ER'!$BF$27:$BF$38&gt;'Ergebniseingabe ER'!$BI$27:$BI$38))</f>
        <v>0</v>
      </c>
      <c r="Q15" s="170" t="str">
        <f>F15</f>
        <v>A2</v>
      </c>
      <c r="R15" s="172">
        <f>IF(AND(Q15&amp;$R$13=VLOOKUP(Q15&amp;$R$13,$D$23:$I$46,1,0),VLOOKUP(Q15&amp;$R$13,$D$23:$I$46,6,0)&lt;&gt;""),VLOOKUP(Q15&amp;$R$13,$D$23:$I$46,6,0),)</f>
        <v>0</v>
      </c>
      <c r="S15" s="171"/>
      <c r="T15" s="172">
        <f>IF(AND(Q15&amp;$T$13=VLOOKUP(Q15&amp;$T$13,$D$23:$I$46,1,0),VLOOKUP(Q15&amp;$T$13,$D$23:$I$46,6,0)&lt;&gt;""),VLOOKUP(Q15&amp;$T$13,$D$23:$I$46,6,0),)</f>
        <v>0</v>
      </c>
      <c r="U15" s="172">
        <f>IF(AND(Q15&amp;$U$13=VLOOKUP(Q15&amp;$U$13,$D$23:$I$46,1,0),VLOOKUP(Q15&amp;$U$13,$D$23:$I$46,6,0)&lt;&gt;""),VLOOKUP(Q15&amp;$U$13,$D$23:$I$46,6,0),)</f>
        <v>0</v>
      </c>
      <c r="V15" s="188"/>
      <c r="W15" s="179" t="str">
        <f>Q15</f>
        <v>A2</v>
      </c>
      <c r="X15" s="172">
        <f>IF(AND(ISNUMBER(R15),ISNUMBER(S14)),IF(R15&gt;S14,3,IF(R15=S14,1,0)),0)</f>
        <v>1</v>
      </c>
      <c r="Y15" s="171"/>
      <c r="Z15" s="172">
        <f>IF(AND(ISNUMBER(T15),ISNUMBER(S16)),IF(T15&gt;S16,3,IF(T15=S16,1,0)),0)</f>
        <v>1</v>
      </c>
      <c r="AA15" s="172">
        <f>IF(AND(ISNUMBER(U15),ISNUMBER(S17)),IF(U15&gt;S17,3,IF(U15=S17,1,0)),0)</f>
        <v>1</v>
      </c>
      <c r="AB15" s="188"/>
      <c r="AC15" s="173">
        <f>I15*100000+J15*1000+G15</f>
        <v>0</v>
      </c>
      <c r="AD15" s="180">
        <f>COUNTIF(AC14:AC17,AC15)</f>
        <v>4</v>
      </c>
      <c r="AE15" s="180" t="str">
        <f>IF(AD15=1,"x","")</f>
        <v/>
      </c>
      <c r="AF15" s="188"/>
      <c r="AG15" s="174">
        <f>IF(AE15="x",2,IF(AC16=AC15,3,IF(AC17=AC15,4,1)))</f>
        <v>3</v>
      </c>
      <c r="AH15" s="168">
        <f>INDEX(X15:AA15,1,AG15)</f>
        <v>1</v>
      </c>
      <c r="AI15" s="175">
        <f>IF(OR($AD$18=2,$AD$18=4),AH15/10,0)</f>
        <v>0</v>
      </c>
      <c r="AJ15" s="167"/>
      <c r="AK15" s="176"/>
      <c r="AL15" s="168" t="e">
        <f ca="1">I15-INDEX(X15:AA15,1,$AK$13)-AR15-AW15</f>
        <v>#N/A</v>
      </c>
      <c r="AM15" s="168" t="e">
        <f ca="1">J15-INDEX(R15:U15,1,AK13)-INDEX(S14:S17,AK13,1)-ABS(AS15)-ABS(AX15)</f>
        <v>#N/A</v>
      </c>
      <c r="AN15" s="168" t="e">
        <f ca="1">G15-INDEX(R15:U15,1,$AK$13)-AT15-AY15</f>
        <v>#N/A</v>
      </c>
      <c r="AO15" s="177">
        <f>IF(OR($AD$18&lt;&gt;3,AE15="x"),0,AL15/10+AM15/1000+AN15/100000)</f>
        <v>0</v>
      </c>
      <c r="AP15" s="167"/>
      <c r="AQ15" s="178"/>
      <c r="AR15" s="168">
        <f ca="1">IF(ISNA($AQ$13),0,INDEX(X15:AA15,1,$AQ$13))</f>
        <v>0</v>
      </c>
      <c r="AS15" s="168">
        <f ca="1">IF(ISNA($AQ$13),0,(INDEX(R15:U15,1,$AQ$13)-INDEX(S14:S17,$AQ$13,1)))</f>
        <v>0</v>
      </c>
      <c r="AT15" s="168">
        <f ca="1">IF(ISNA($AQ$13),0,INDEX(R15:U15,1,$AQ$13))</f>
        <v>0</v>
      </c>
      <c r="AU15" s="166"/>
      <c r="AV15" s="178"/>
      <c r="AW15" s="168">
        <f ca="1">IF(ISNA($AV$13),0,INDEX(X15:AA15,1,$AV$13))</f>
        <v>0</v>
      </c>
      <c r="AX15" s="168">
        <f ca="1">IF(ISNA($AV$13),0,(INDEX(R15:U15,1,$AV$13)-INDEX(S14:S17,$AV$13,1)))</f>
        <v>0</v>
      </c>
      <c r="AY15" s="168">
        <f ca="1">IF(ISNA($AV$13),0,INDEX(R15:U15,1,$AV$13))</f>
        <v>0</v>
      </c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</row>
    <row r="16" spans="2:86" s="122" customFormat="1">
      <c r="B16" s="126">
        <v>3</v>
      </c>
      <c r="C16" s="129">
        <f>RANK(D16,$D$14:$D$17,1)</f>
        <v>3</v>
      </c>
      <c r="D16" s="129">
        <f>E16+ROW()/1000</f>
        <v>1.016</v>
      </c>
      <c r="E16" s="129">
        <f>RANK(K16,$K$14:$K$17)</f>
        <v>1</v>
      </c>
      <c r="F16" s="126" t="str">
        <f>VLOOKUP(B16,'Ergebniseingabe ER'!$AB$19:$AW$22,2,0)</f>
        <v>B2</v>
      </c>
      <c r="G16" s="127">
        <f>SUMPRODUCT((F16='Ergebniseingabe ER'!$O$27:$AI$38)*('Ergebniseingabe ER'!$BF$27:$BF$38))+SUMPRODUCT((F16='Ergebniseingabe ER'!$AK$27:$BE$38)*('Ergebniseingabe ER'!$BI$27:$BI$38))</f>
        <v>0</v>
      </c>
      <c r="H16" s="127">
        <f>SUMPRODUCT((F16='Ergebniseingabe ER'!$O$27:$AI$38)*('Ergebniseingabe ER'!$BI$27:$BI$38))+SUMPRODUCT((F16='Ergebniseingabe ER'!$AK$27:$BE$38)*('Ergebniseingabe ER'!$BF$27:$BF$38))</f>
        <v>0</v>
      </c>
      <c r="I16" s="127">
        <f>(SUMPRODUCT((F16='Ergebniseingabe ER'!$O$27:$AI$38)*(('Ergebniseingabe ER'!$BF$27:$BF$38)&gt;('Ergebniseingabe ER'!$BI$27:$BI$38)))+SUMPRODUCT((F16='Ergebniseingabe ER'!$AK$27:$BE$38)*(('Ergebniseingabe ER'!$BI$27:$BI$38)&gt;('Ergebniseingabe ER'!$BF$27:$BF$38))))*3+SUMPRODUCT(((F16='Ergebniseingabe ER'!$O$27:$AI$38)+(F16='Ergebniseingabe ER'!$AK$27:$BE$38))*(('Ergebniseingabe ER'!$BI$27:$BI$38)=('Ergebniseingabe ER'!$BF$27:$BF$38))*NOT(ISBLANK('Ergebniseingabe ER'!$BF$27:$BF$38)))</f>
        <v>0</v>
      </c>
      <c r="J16" s="128">
        <f>G16-H16</f>
        <v>0</v>
      </c>
      <c r="K16" s="136">
        <f>AC16+AI16+AO16</f>
        <v>0</v>
      </c>
      <c r="L16" s="127">
        <f>SUMPRODUCT(('Ergebniseingabe ER'!$O$27:$AI$38=F16)*('Ergebniseingabe ER'!$BF$27:$BF$38&lt;&gt;""))+SUMPRODUCT(('Ergebniseingabe ER'!$AK$27:$BE$38=F16)*('Ergebniseingabe ER'!$BI$27:$BI$38&lt;&gt;""))</f>
        <v>0</v>
      </c>
      <c r="M16" s="127">
        <f>SUMPRODUCT(('Ergebniseingabe ER'!$O$27:$AI$38=F16)*('Ergebniseingabe ER'!$BF$27:$BF$38&gt;'Ergebniseingabe ER'!$BI$27:$BI$38))+SUMPRODUCT(('Ergebniseingabe ER'!$AK$27:$BE$38=F16)*('Ergebniseingabe ER'!$BF$27:$BF$38&lt;'Ergebniseingabe ER'!$BI$27:$BI$38))</f>
        <v>0</v>
      </c>
      <c r="N16" s="127">
        <f>SUMPRODUCT(('Ergebniseingabe ER'!$O$27:$BE$38=F16)*('Ergebniseingabe ER'!$BF$27:$BF$38='Ergebniseingabe ER'!$BI$27:$BI$38)*('Ergebniseingabe ER'!$BF$27:$BF$38&lt;&gt;"")*('Ergebniseingabe ER'!$BI$27:$BI$38&lt;&gt;""))</f>
        <v>0</v>
      </c>
      <c r="O16" s="127">
        <f>SUMPRODUCT(('Ergebniseingabe ER'!$O$27:$AI$38=F16)*('Ergebniseingabe ER'!$BF$27:$BF$38&lt;'Ergebniseingabe ER'!$BI$27:$BI$38))+SUMPRODUCT(('Ergebniseingabe ER'!$AK$27:$BE$38=F16)*('Ergebniseingabe ER'!$BF$27:$BF$38&gt;'Ergebniseingabe ER'!$BI$27:$BI$38))</f>
        <v>0</v>
      </c>
      <c r="Q16" s="170" t="str">
        <f>F16</f>
        <v>B2</v>
      </c>
      <c r="R16" s="172">
        <f>IF(AND(Q16&amp;$R$13=VLOOKUP(Q16&amp;$R$13,$D$23:$I$46,1,0),VLOOKUP(Q16&amp;$R$13,$D$23:$I$46,6,0)&lt;&gt;""),VLOOKUP(Q16&amp;$R$13,$D$23:$I$46,6,0),)</f>
        <v>0</v>
      </c>
      <c r="S16" s="172">
        <f>IF(AND(Q16&amp;$S$13=VLOOKUP(Q16&amp;$S$13,$D$23:$I$46,1,0),VLOOKUP(Q16&amp;$S$13,$D$23:$I$46,6,0)&lt;&gt;""),VLOOKUP(Q16&amp;$S$13,$D$23:$I$46,6,0),)</f>
        <v>0</v>
      </c>
      <c r="T16" s="171"/>
      <c r="U16" s="172">
        <f>IF(AND(Q16&amp;$U$13=VLOOKUP(Q16&amp;$U$13,$D$23:$I$46,1,0),VLOOKUP(Q16&amp;$U$13,$D$23:$I$46,6,0)&lt;&gt;""),VLOOKUP(Q16&amp;$U$13,$D$23:$I$46,6,0),)</f>
        <v>0</v>
      </c>
      <c r="V16" s="188"/>
      <c r="W16" s="179" t="str">
        <f>Q16</f>
        <v>B2</v>
      </c>
      <c r="X16" s="172">
        <f>IF(AND(ISNUMBER(R16),ISNUMBER(T14)),IF(R16&gt;T14,3,IF(R16=T14,1,0)),0)</f>
        <v>1</v>
      </c>
      <c r="Y16" s="172">
        <f>IF(AND(ISNUMBER(S16),ISNUMBER(T15)),IF(S16&gt;T15,3,IF(S16=T15,1,0)),0)</f>
        <v>1</v>
      </c>
      <c r="Z16" s="171"/>
      <c r="AA16" s="172">
        <f>IF(AND(ISNUMBER(U16),ISNUMBER(T17)),IF(U16&gt;T17,3,IF(U16=T17,1,0)),0)</f>
        <v>1</v>
      </c>
      <c r="AB16" s="188"/>
      <c r="AC16" s="173">
        <f>I16*100000+J16*1000+G16</f>
        <v>0</v>
      </c>
      <c r="AD16" s="181">
        <f>COUNTIF(AC14:AC17,AC16)</f>
        <v>4</v>
      </c>
      <c r="AE16" s="180" t="str">
        <f>IF(AD16=1,"x","")</f>
        <v/>
      </c>
      <c r="AF16" s="188"/>
      <c r="AG16" s="174">
        <f>IF(AE16="x",3,IF(AC17=AC16,4,IF(AC15=AC16,2,1)))</f>
        <v>4</v>
      </c>
      <c r="AH16" s="168">
        <f>INDEX(X16:AA16,1,AG16)</f>
        <v>1</v>
      </c>
      <c r="AI16" s="175">
        <f>IF(OR($AD$18=2,$AD$18=4),AH16/10,0)</f>
        <v>0</v>
      </c>
      <c r="AJ16" s="167"/>
      <c r="AK16" s="176"/>
      <c r="AL16" s="168" t="e">
        <f ca="1">I16-INDEX(X16:AA16,1,$AK$13)-AR16-AW16</f>
        <v>#N/A</v>
      </c>
      <c r="AM16" s="168" t="e">
        <f ca="1">J16-INDEX(R16:U16,1,AK13)-INDEX(T14:T17,AK13,1)-ABS(AS16)-ABS(AX16)</f>
        <v>#N/A</v>
      </c>
      <c r="AN16" s="168" t="e">
        <f ca="1">G16-INDEX(R16:U16,1,$AK$13)-AT16-AY16</f>
        <v>#N/A</v>
      </c>
      <c r="AO16" s="177">
        <f>IF(OR($AD$18&lt;&gt;3,AE16="x"),0,AL16/10+AM16/1000+AN16/100000)</f>
        <v>0</v>
      </c>
      <c r="AP16" s="167"/>
      <c r="AQ16" s="178"/>
      <c r="AR16" s="168">
        <f ca="1">IF(ISNA($AQ$13),0,INDEX(X16:AA16,1,$AQ$13))</f>
        <v>0</v>
      </c>
      <c r="AS16" s="168">
        <f ca="1">IF(ISNA($AQ$13),0,(INDEX(R16:U16,1,$AQ$13)-INDEX(T14:T17,$AQ$13,1)))</f>
        <v>0</v>
      </c>
      <c r="AT16" s="168">
        <f ca="1">IF(ISNA($AQ$13),0,INDEX(R16:U16,1,$AQ$13))</f>
        <v>0</v>
      </c>
      <c r="AU16" s="166"/>
      <c r="AV16" s="178"/>
      <c r="AW16" s="168">
        <f ca="1">IF(ISNA($AV$13),0,INDEX(X16:AA16,1,$AV$13))</f>
        <v>0</v>
      </c>
      <c r="AX16" s="168">
        <f ca="1">IF(ISNA($AV$13),0,(INDEX(R16:U16,1,$AV$13)-INDEX(T14:T17,$AV$13,1)))</f>
        <v>0</v>
      </c>
      <c r="AY16" s="168">
        <f ca="1">IF(ISNA($AV$13),0,INDEX(R16:U16,1,$AV$13))</f>
        <v>0</v>
      </c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</row>
    <row r="17" spans="2:86" s="122" customFormat="1">
      <c r="B17" s="126">
        <v>4</v>
      </c>
      <c r="C17" s="129">
        <f>RANK(D17,$D$14:$D$17,1)</f>
        <v>4</v>
      </c>
      <c r="D17" s="129">
        <f>E17+ROW()/1000</f>
        <v>1.0169999999999999</v>
      </c>
      <c r="E17" s="129">
        <f>RANK(K17,$K$14:$K$17)</f>
        <v>1</v>
      </c>
      <c r="F17" s="126" t="str">
        <f>VLOOKUP(B17,'Ergebniseingabe ER'!$AB$19:$AW$22,2,0)</f>
        <v>B1</v>
      </c>
      <c r="G17" s="127">
        <f>SUMPRODUCT((F17='Ergebniseingabe ER'!$O$27:$AI$38)*('Ergebniseingabe ER'!$BF$27:$BF$38))+SUMPRODUCT((F17='Ergebniseingabe ER'!$AK$27:$BE$38)*('Ergebniseingabe ER'!$BI$27:$BI$38))</f>
        <v>0</v>
      </c>
      <c r="H17" s="127">
        <f>SUMPRODUCT((F17='Ergebniseingabe ER'!$O$27:$AI$38)*('Ergebniseingabe ER'!$BI$27:$BI$38))+SUMPRODUCT((F17='Ergebniseingabe ER'!$AK$27:$BE$38)*('Ergebniseingabe ER'!$BF$27:$BF$38))</f>
        <v>0</v>
      </c>
      <c r="I17" s="127">
        <f>(SUMPRODUCT((F17='Ergebniseingabe ER'!$O$27:$AI$38)*(('Ergebniseingabe ER'!$BF$27:$BF$38)&gt;('Ergebniseingabe ER'!$BI$27:$BI$38)))+SUMPRODUCT((F17='Ergebniseingabe ER'!$AK$27:$BE$38)*(('Ergebniseingabe ER'!$BI$27:$BI$38)&gt;('Ergebniseingabe ER'!$BF$27:$BF$38))))*3+SUMPRODUCT(((F17='Ergebniseingabe ER'!$O$27:$AI$38)+(F17='Ergebniseingabe ER'!$AK$27:$BE$38))*(('Ergebniseingabe ER'!$BI$27:$BI$38)=('Ergebniseingabe ER'!$BF$27:$BF$38))*NOT(ISBLANK('Ergebniseingabe ER'!$BF$27:$BF$38)))</f>
        <v>0</v>
      </c>
      <c r="J17" s="128">
        <f>G17-H17</f>
        <v>0</v>
      </c>
      <c r="K17" s="136">
        <f>AC17+AI17+AO17</f>
        <v>0</v>
      </c>
      <c r="L17" s="127">
        <f>SUMPRODUCT(('Ergebniseingabe ER'!$O$27:$AI$38=F17)*('Ergebniseingabe ER'!$BF$27:$BF$38&lt;&gt;""))+SUMPRODUCT(('Ergebniseingabe ER'!$AK$27:$BE$38=F17)*('Ergebniseingabe ER'!$BI$27:$BI$38&lt;&gt;""))</f>
        <v>0</v>
      </c>
      <c r="M17" s="127">
        <f>SUMPRODUCT(('Ergebniseingabe ER'!$O$27:$AI$38=F17)*('Ergebniseingabe ER'!$BF$27:$BF$38&gt;'Ergebniseingabe ER'!$BI$27:$BI$38))+SUMPRODUCT(('Ergebniseingabe ER'!$AK$27:$BE$38=F17)*('Ergebniseingabe ER'!$BF$27:$BF$38&lt;'Ergebniseingabe ER'!$BI$27:$BI$38))</f>
        <v>0</v>
      </c>
      <c r="N17" s="127">
        <f>SUMPRODUCT(('Ergebniseingabe ER'!$O$27:$BE$38=F17)*('Ergebniseingabe ER'!$BF$27:$BF$38='Ergebniseingabe ER'!$BI$27:$BI$38)*('Ergebniseingabe ER'!$BF$27:$BF$38&lt;&gt;"")*('Ergebniseingabe ER'!$BI$27:$BI$38&lt;&gt;""))</f>
        <v>0</v>
      </c>
      <c r="O17" s="127">
        <f>SUMPRODUCT(('Ergebniseingabe ER'!$O$27:$AI$38=F17)*('Ergebniseingabe ER'!$BF$27:$BF$38&lt;'Ergebniseingabe ER'!$BI$27:$BI$38))+SUMPRODUCT(('Ergebniseingabe ER'!$AK$27:$BE$38=F17)*('Ergebniseingabe ER'!$BF$27:$BF$38&gt;'Ergebniseingabe ER'!$BI$27:$BI$38))</f>
        <v>0</v>
      </c>
      <c r="Q17" s="170" t="str">
        <f>F17</f>
        <v>B1</v>
      </c>
      <c r="R17" s="172">
        <f>IF(AND(Q17&amp;$R$13=VLOOKUP(Q17&amp;$R$13,$D$23:$I$46,1,0),VLOOKUP(Q17&amp;$R$13,$D$23:$I$46,6,0)&lt;&gt;""),VLOOKUP(Q17&amp;$R$13,$D$23:$I$46,6,0),)</f>
        <v>0</v>
      </c>
      <c r="S17" s="172">
        <f>IF(AND(Q17&amp;$S$13=VLOOKUP(Q17&amp;$S$13,$D$23:$I$46,1,0),VLOOKUP(Q17&amp;$S$13,$D$23:$I$46,6,0)&lt;&gt;""),VLOOKUP(Q17&amp;$S$13,$D$23:$I$46,6,0),)</f>
        <v>0</v>
      </c>
      <c r="T17" s="172">
        <f>IF(AND(Q17&amp;$T$13=VLOOKUP(Q17&amp;$T$13,$D$23:$I$46,1,0),VLOOKUP(Q17&amp;$T$13,$D$23:$I$46,6,0)&lt;&gt;""),VLOOKUP(Q17&amp;$T$13,$D$23:$I$46,6,0),)</f>
        <v>0</v>
      </c>
      <c r="U17" s="171"/>
      <c r="V17" s="188"/>
      <c r="W17" s="183" t="str">
        <f>Q17</f>
        <v>B1</v>
      </c>
      <c r="X17" s="172">
        <f>IF(AND(ISNUMBER(R17),ISNUMBER(U14)),IF(R17&gt;U14,3,IF(R17=U14,1,0)),0)</f>
        <v>1</v>
      </c>
      <c r="Y17" s="172">
        <f>IF(AND(ISNUMBER(S17),ISNUMBER(U15)),IF(S17&gt;U15,3,IF(S17=U15,1,0)),0)</f>
        <v>1</v>
      </c>
      <c r="Z17" s="172">
        <f>IF(AND(ISNUMBER(T17),ISNUMBER(U16)),IF(T17&gt;U16,3,IF(T17=U16,1,0)),0)</f>
        <v>1</v>
      </c>
      <c r="AA17" s="171"/>
      <c r="AB17" s="188"/>
      <c r="AC17" s="173">
        <f>I17*100000+J17*1000+G17</f>
        <v>0</v>
      </c>
      <c r="AD17" s="184">
        <f>COUNTIF(AC14:AC17,AC17)</f>
        <v>4</v>
      </c>
      <c r="AE17" s="184" t="str">
        <f>IF(AD17=1,"x","")</f>
        <v/>
      </c>
      <c r="AF17" s="188"/>
      <c r="AG17" s="174">
        <f>IF(AE17="x",4,IF(AC14=AC17,1,IF(AC15=AC17,2,3)))</f>
        <v>1</v>
      </c>
      <c r="AH17" s="168">
        <f>INDEX(X17:AA17,1,AG17)</f>
        <v>1</v>
      </c>
      <c r="AI17" s="175">
        <f>IF(OR($AD$18=2,$AD$18=4),AH17/10,0)</f>
        <v>0</v>
      </c>
      <c r="AJ17" s="167"/>
      <c r="AK17" s="166"/>
      <c r="AL17" s="168" t="e">
        <f ca="1">I17-INDEX(X17:AA17,1,$AK$13)-AR17-AW17</f>
        <v>#N/A</v>
      </c>
      <c r="AM17" s="168" t="e">
        <f ca="1">J17-INDEX(R17:U17,1,AK13)-INDEX(U14:U17,AK13,1)-ABS(AS17)-ABS(AX17)</f>
        <v>#N/A</v>
      </c>
      <c r="AN17" s="168" t="e">
        <f ca="1">G17-INDEX(R17:U17,1,$AK$13)-AT17-AY17</f>
        <v>#N/A</v>
      </c>
      <c r="AO17" s="177">
        <f>IF(OR($AD$18&lt;&gt;3,AE17="x"),0,AL17/10+AM17/1000+AN17/100000)</f>
        <v>0</v>
      </c>
      <c r="AP17" s="167"/>
      <c r="AQ17" s="178"/>
      <c r="AR17" s="168">
        <f ca="1">IF(ISNA($AQ$13),0,INDEX(X17:AA17,1,$AQ$13))</f>
        <v>0</v>
      </c>
      <c r="AS17" s="168">
        <f ca="1">IF(ISNA($AQ$13),0,(INDEX(R17:U17,1,$AQ$13)-INDEX(U14:U17,$AQ$13,1)))</f>
        <v>0</v>
      </c>
      <c r="AT17" s="168">
        <f ca="1">IF(ISNA($AQ$13),0,INDEX(R17:U17,1,$AQ$13))</f>
        <v>0</v>
      </c>
      <c r="AU17" s="166"/>
      <c r="AV17" s="178"/>
      <c r="AW17" s="168">
        <f ca="1">IF(ISNA($AV$13),0,INDEX(X17:AA17,1,$AV$13))</f>
        <v>0</v>
      </c>
      <c r="AX17" s="168">
        <f ca="1">IF(ISNA($AV$13),0,(INDEX(R17:U17,1,$AV$13)-INDEX(U14:U17,$AV$13,1)))</f>
        <v>0</v>
      </c>
      <c r="AY17" s="168">
        <f ca="1">IF(ISNA($AV$13),0,INDEX(R17:U17,1,$AV$13))</f>
        <v>0</v>
      </c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</row>
    <row r="18" spans="2:86" s="122" customFormat="1" ht="35.4">
      <c r="B18" s="129">
        <f>COUNT((B14:B17))*(COUNT(B14:B17)-1)</f>
        <v>12</v>
      </c>
      <c r="C18" s="129"/>
      <c r="D18" s="129"/>
      <c r="E18" s="137">
        <f>COUNTIF($E$14:$E$17,1)</f>
        <v>4</v>
      </c>
      <c r="F18" s="129"/>
      <c r="G18" s="129"/>
      <c r="H18" s="129"/>
      <c r="I18" s="129"/>
      <c r="J18" s="129"/>
      <c r="K18" s="129"/>
      <c r="L18" s="129">
        <f>SUM(L14:L17)</f>
        <v>0</v>
      </c>
      <c r="M18" s="129"/>
      <c r="N18" s="131"/>
      <c r="O18" s="126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5" t="s">
        <v>59</v>
      </c>
      <c r="AD18" s="189">
        <f>MOD(MIN(AD14:AD17)*MAX(AD14:AD17),11)</f>
        <v>5</v>
      </c>
      <c r="AE18" s="169"/>
      <c r="AF18" s="188"/>
      <c r="AG18" s="176"/>
      <c r="AH18" s="166"/>
      <c r="AI18" s="166"/>
      <c r="AJ18" s="167"/>
      <c r="AK18" s="176"/>
      <c r="AL18" s="187" t="s">
        <v>55</v>
      </c>
      <c r="AM18" s="187" t="s">
        <v>56</v>
      </c>
      <c r="AN18" s="187" t="s">
        <v>60</v>
      </c>
      <c r="AO18" s="169"/>
      <c r="AP18" s="167"/>
      <c r="AQ18" s="169"/>
      <c r="AR18" s="187" t="s">
        <v>55</v>
      </c>
      <c r="AS18" s="187" t="s">
        <v>56</v>
      </c>
      <c r="AT18" s="187" t="s">
        <v>60</v>
      </c>
      <c r="AU18" s="169"/>
      <c r="AV18" s="169"/>
      <c r="AW18" s="187" t="s">
        <v>55</v>
      </c>
      <c r="AX18" s="187" t="s">
        <v>56</v>
      </c>
      <c r="AY18" s="187" t="s">
        <v>60</v>
      </c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</row>
    <row r="19" spans="2:86" s="122" customFormat="1">
      <c r="B19" s="129"/>
      <c r="C19" s="129"/>
      <c r="D19" s="129"/>
      <c r="E19" s="129">
        <f>COUNTIF($E$14:$E$17,2)</f>
        <v>0</v>
      </c>
      <c r="F19" s="129"/>
      <c r="G19" s="129"/>
      <c r="H19" s="129"/>
      <c r="I19" s="129"/>
      <c r="J19" s="129"/>
      <c r="K19" s="129"/>
      <c r="L19" s="129"/>
      <c r="M19" s="129"/>
      <c r="N19" s="131"/>
      <c r="O19" s="126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</row>
    <row r="20" spans="2:86" s="122" customFormat="1">
      <c r="B20" s="138"/>
      <c r="C20" s="138"/>
      <c r="D20" s="138"/>
      <c r="E20" s="129">
        <f>COUNTIF($E$14:$E$17,3)</f>
        <v>0</v>
      </c>
      <c r="F20" s="138"/>
      <c r="G20" s="138"/>
      <c r="H20" s="138"/>
      <c r="I20" s="138"/>
      <c r="J20" s="138"/>
      <c r="K20" s="138"/>
      <c r="L20" s="138"/>
      <c r="M20" s="138"/>
      <c r="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</row>
    <row r="21" spans="2:86" s="122" customFormat="1">
      <c r="E21" s="129">
        <f>COUNTIF($E$14:$E$17,4)</f>
        <v>0</v>
      </c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</row>
    <row r="22" spans="2:86" s="122" customFormat="1"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</row>
    <row r="23" spans="2:86" s="122" customFormat="1">
      <c r="D23" s="122" t="str">
        <f t="shared" ref="D23:D46" si="0">E23&amp;F23</f>
        <v>A3A4</v>
      </c>
      <c r="E23" s="122" t="str">
        <f>F5</f>
        <v>A3</v>
      </c>
      <c r="F23" s="122" t="str">
        <f>F6</f>
        <v>A4</v>
      </c>
      <c r="G23" s="122" t="str">
        <f>IF(SUMPRODUCT(('Ergebniseingabe ER'!$O$27:$O$38=E23)*('Ergebniseingabe ER'!$AK$27:$AK$38=F23)*(ISNUMBER('Ergebniseingabe ER'!$BI$27:$BI$38)))=1,SUMPRODUCT(('Ergebniseingabe ER'!$O$27:$O$38=E23)*('Ergebniseingabe ER'!$AK$27:$AK$38=F23)*('Ergebniseingabe ER'!$BF$27:$BF$38))&amp;":"&amp;SUMPRODUCT(('Ergebniseingabe ER'!$O$27:$O$38=E23)*('Ergebniseingabe ER'!$AK$27:$AK$38=F23)*('Ergebniseingabe ER'!$BI$27:$BI$38)),"")</f>
        <v/>
      </c>
      <c r="H23" s="122" t="str">
        <f>IF(SUMPRODUCT(('Ergebniseingabe ER'!$AK$27:$AK$38=E23)*('Ergebniseingabe ER'!$O$27:$O$38=F23)*(ISNUMBER('Ergebniseingabe ER'!$BI$27:$BI$38)))=1,SUMPRODUCT(('Ergebniseingabe ER'!$AK$27:$AK$38=E23)*('Ergebniseingabe ER'!$O$27:$O$38=F23)*('Ergebniseingabe ER'!$BI$27:$BI$38))&amp;":"&amp;SUMPRODUCT(('Ergebniseingabe ER'!$AK$27:$AK$38=E23)*('Ergebniseingabe ER'!$O$27:$O$38=F23)*('Ergebniseingabe ER'!$BF$27:$BF$38)),"")</f>
        <v/>
      </c>
      <c r="I23" s="126" t="str">
        <f>IF(SUMPRODUCT(('Ergebniseingabe ER'!$O$27:$O$38=E23)*('Ergebniseingabe ER'!$AK$27:$AK$38=F23)*(ISNUMBER('Ergebniseingabe ER'!$BI$27:$BI$38)))=1,SUMPRODUCT(('Ergebniseingabe ER'!$O$27:$O$38=E23)*('Ergebniseingabe ER'!$AK$27:$AK$38=F23)*('Ergebniseingabe ER'!$BF$27:$BF$38)),"")</f>
        <v/>
      </c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</row>
    <row r="24" spans="2:86" s="122" customFormat="1">
      <c r="D24" s="122" t="str">
        <f t="shared" si="0"/>
        <v>A3B4</v>
      </c>
      <c r="E24" s="122" t="str">
        <f>F5</f>
        <v>A3</v>
      </c>
      <c r="F24" s="122" t="str">
        <f>F7</f>
        <v>B4</v>
      </c>
      <c r="G24" s="122" t="str">
        <f>IF(SUMPRODUCT(('Ergebniseingabe ER'!$O$27:$O$38=E24)*('Ergebniseingabe ER'!$AK$27:$AK$38=F24)*(ISNUMBER('Ergebniseingabe ER'!$BI$27:$BI$38)))=1,SUMPRODUCT(('Ergebniseingabe ER'!$O$27:$O$38=E24)*('Ergebniseingabe ER'!$AK$27:$AK$38=F24)*('Ergebniseingabe ER'!$BF$27:$BF$38))&amp;":"&amp;SUMPRODUCT(('Ergebniseingabe ER'!$O$27:$O$38=E24)*('Ergebniseingabe ER'!$AK$27:$AK$38=F24)*('Ergebniseingabe ER'!$BI$27:$BI$38)),"")</f>
        <v/>
      </c>
      <c r="H24" s="122" t="str">
        <f>IF(SUMPRODUCT(('Ergebniseingabe ER'!$AK$27:$AK$38=E24)*('Ergebniseingabe ER'!$O$27:$O$38=F24)*(ISNUMBER('Ergebniseingabe ER'!$BI$27:$BI$38)))=1,SUMPRODUCT(('Ergebniseingabe ER'!$AK$27:$AK$38=E24)*('Ergebniseingabe ER'!$O$27:$O$38=F24)*('Ergebniseingabe ER'!$BI$27:$BI$38))&amp;":"&amp;SUMPRODUCT(('Ergebniseingabe ER'!$AK$27:$AK$38=E24)*('Ergebniseingabe ER'!$O$27:$O$38=F24)*('Ergebniseingabe ER'!$BF$27:$BF$38)),"")</f>
        <v/>
      </c>
      <c r="I24" s="126" t="str">
        <f>IF(SUMPRODUCT(('Ergebniseingabe ER'!$O$27:$O$38=E24)*('Ergebniseingabe ER'!$AK$27:$AK$38=F24)*(ISNUMBER('Ergebniseingabe ER'!$BI$27:$BI$38)))=1,SUMPRODUCT(('Ergebniseingabe ER'!$O$27:$O$38=E24)*('Ergebniseingabe ER'!$AK$27:$AK$38=F24)*('Ergebniseingabe ER'!$BF$27:$BF$38)),"")</f>
        <v/>
      </c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</row>
    <row r="25" spans="2:86" s="122" customFormat="1">
      <c r="D25" s="122" t="str">
        <f t="shared" si="0"/>
        <v>A3B3</v>
      </c>
      <c r="E25" s="122" t="str">
        <f>F5</f>
        <v>A3</v>
      </c>
      <c r="F25" s="122" t="str">
        <f>F8</f>
        <v>B3</v>
      </c>
      <c r="G25" s="122" t="str">
        <f>IF(SUMPRODUCT(('Ergebniseingabe ER'!$O$27:$O$38=E25)*('Ergebniseingabe ER'!$AK$27:$AK$38=F25)*(ISNUMBER('Ergebniseingabe ER'!$BI$27:$BI$38)))=1,SUMPRODUCT(('Ergebniseingabe ER'!$O$27:$O$38=E25)*('Ergebniseingabe ER'!$AK$27:$AK$38=F25)*('Ergebniseingabe ER'!$BF$27:$BF$38))&amp;":"&amp;SUMPRODUCT(('Ergebniseingabe ER'!$O$27:$O$38=E25)*('Ergebniseingabe ER'!$AK$27:$AK$38=F25)*('Ergebniseingabe ER'!$BI$27:$BI$38)),"")</f>
        <v/>
      </c>
      <c r="H25" s="122" t="str">
        <f>IF(SUMPRODUCT(('Ergebniseingabe ER'!$AK$27:$AK$38=E25)*('Ergebniseingabe ER'!$O$27:$O$38=F25)*(ISNUMBER('Ergebniseingabe ER'!$BI$27:$BI$38)))=1,SUMPRODUCT(('Ergebniseingabe ER'!$AK$27:$AK$38=E25)*('Ergebniseingabe ER'!$O$27:$O$38=F25)*('Ergebniseingabe ER'!$BI$27:$BI$38))&amp;":"&amp;SUMPRODUCT(('Ergebniseingabe ER'!$AK$27:$AK$38=E25)*('Ergebniseingabe ER'!$O$27:$O$38=F25)*('Ergebniseingabe ER'!$BF$27:$BF$38)),"")</f>
        <v/>
      </c>
      <c r="I25" s="129" t="str">
        <f>IF(SUMPRODUCT(('Ergebniseingabe ER'!$AK$27:$AK$38=E25)*('Ergebniseingabe ER'!$O$27:$O$38=F25)*(ISNUMBER('Ergebniseingabe ER'!$BF$27:$BF$38)))=1,SUMPRODUCT(('Ergebniseingabe ER'!$AK$27:$AK$38=E25)*('Ergebniseingabe ER'!$O$27:$O$38=F25)*('Ergebniseingabe ER'!$BI$27:$BI$38)),"")</f>
        <v/>
      </c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</row>
    <row r="26" spans="2:86" s="122" customFormat="1">
      <c r="D26" s="122" t="str">
        <f t="shared" si="0"/>
        <v>A4B4</v>
      </c>
      <c r="E26" s="122" t="str">
        <f>F6</f>
        <v>A4</v>
      </c>
      <c r="F26" s="122" t="str">
        <f>F7</f>
        <v>B4</v>
      </c>
      <c r="G26" s="122" t="str">
        <f>IF(SUMPRODUCT(('Ergebniseingabe ER'!$O$27:$O$38=E26)*('Ergebniseingabe ER'!$AK$27:$AK$38=F26)*(ISNUMBER('Ergebniseingabe ER'!$BI$27:$BI$38)))=1,SUMPRODUCT(('Ergebniseingabe ER'!$O$27:$O$38=E26)*('Ergebniseingabe ER'!$AK$27:$AK$38=F26)*('Ergebniseingabe ER'!$BF$27:$BF$38))&amp;":"&amp;SUMPRODUCT(('Ergebniseingabe ER'!$O$27:$O$38=E26)*('Ergebniseingabe ER'!$AK$27:$AK$38=F26)*('Ergebniseingabe ER'!$BI$27:$BI$38)),"")</f>
        <v/>
      </c>
      <c r="H26" s="122" t="str">
        <f>IF(SUMPRODUCT(('Ergebniseingabe ER'!$AK$27:$AK$38=E26)*('Ergebniseingabe ER'!$O$27:$O$38=F26)*(ISNUMBER('Ergebniseingabe ER'!$BI$27:$BI$38)))=1,SUMPRODUCT(('Ergebniseingabe ER'!$AK$27:$AK$38=E26)*('Ergebniseingabe ER'!$O$27:$O$38=F26)*('Ergebniseingabe ER'!$BI$27:$BI$38))&amp;":"&amp;SUMPRODUCT(('Ergebniseingabe ER'!$AK$27:$AK$38=E26)*('Ergebniseingabe ER'!$O$27:$O$38=F26)*('Ergebniseingabe ER'!$BF$27:$BF$38)),"")</f>
        <v/>
      </c>
      <c r="I26" s="126" t="str">
        <f>IF(SUMPRODUCT(('Ergebniseingabe ER'!$O$27:$O$38=E26)*('Ergebniseingabe ER'!$AK$27:$AK$38=F26)*(ISNUMBER('Ergebniseingabe ER'!$BI$27:$BI$38)))=1,SUMPRODUCT(('Ergebniseingabe ER'!$O$27:$O$38=E26)*('Ergebniseingabe ER'!$AK$27:$AK$38=F26)*('Ergebniseingabe ER'!$BF$27:$BF$38)),"")</f>
        <v/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</row>
    <row r="27" spans="2:86" s="122" customFormat="1">
      <c r="D27" s="122" t="str">
        <f t="shared" si="0"/>
        <v>A4B3</v>
      </c>
      <c r="E27" s="122" t="str">
        <f>F6</f>
        <v>A4</v>
      </c>
      <c r="F27" s="122" t="str">
        <f>F8</f>
        <v>B3</v>
      </c>
      <c r="G27" s="122" t="str">
        <f>IF(SUMPRODUCT(('Ergebniseingabe ER'!$O$27:$O$38=E27)*('Ergebniseingabe ER'!$AK$27:$AK$38=F27)*(ISNUMBER('Ergebniseingabe ER'!$BI$27:$BI$38)))=1,SUMPRODUCT(('Ergebniseingabe ER'!$O$27:$O$38=E27)*('Ergebniseingabe ER'!$AK$27:$AK$38=F27)*('Ergebniseingabe ER'!$BF$27:$BF$38))&amp;":"&amp;SUMPRODUCT(('Ergebniseingabe ER'!$O$27:$O$38=E27)*('Ergebniseingabe ER'!$AK$27:$AK$38=F27)*('Ergebniseingabe ER'!$BI$27:$BI$38)),"")</f>
        <v/>
      </c>
      <c r="H27" s="122" t="str">
        <f>IF(SUMPRODUCT(('Ergebniseingabe ER'!$AK$27:$AK$38=E27)*('Ergebniseingabe ER'!$O$27:$O$38=F27)*(ISNUMBER('Ergebniseingabe ER'!$BI$27:$BI$38)))=1,SUMPRODUCT(('Ergebniseingabe ER'!$AK$27:$AK$38=E27)*('Ergebniseingabe ER'!$O$27:$O$38=F27)*('Ergebniseingabe ER'!$BI$27:$BI$38))&amp;":"&amp;SUMPRODUCT(('Ergebniseingabe ER'!$AK$27:$AK$38=E27)*('Ergebniseingabe ER'!$O$27:$O$38=F27)*('Ergebniseingabe ER'!$BF$27:$BF$38)),"")</f>
        <v/>
      </c>
      <c r="I27" s="126" t="str">
        <f>IF(SUMPRODUCT(('Ergebniseingabe ER'!$O$27:$O$38=E27)*('Ergebniseingabe ER'!$AK$27:$AK$38=F27)*(ISNUMBER('Ergebniseingabe ER'!$BI$27:$BI$38)))=1,SUMPRODUCT(('Ergebniseingabe ER'!$O$27:$O$38=E27)*('Ergebniseingabe ER'!$AK$27:$AK$38=F27)*('Ergebniseingabe ER'!$BF$27:$BF$38)),"")</f>
        <v/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</row>
    <row r="28" spans="2:86" s="122" customFormat="1">
      <c r="D28" s="122" t="str">
        <f t="shared" si="0"/>
        <v>B4B3</v>
      </c>
      <c r="E28" s="122" t="str">
        <f>F7</f>
        <v>B4</v>
      </c>
      <c r="F28" s="122" t="str">
        <f>F8</f>
        <v>B3</v>
      </c>
      <c r="G28" s="122" t="str">
        <f>IF(SUMPRODUCT(('Ergebniseingabe ER'!$O$27:$O$38=E28)*('Ergebniseingabe ER'!$AK$27:$AK$38=F28)*(ISNUMBER('Ergebniseingabe ER'!$BI$27:$BI$38)))=1,SUMPRODUCT(('Ergebniseingabe ER'!$O$27:$O$38=E28)*('Ergebniseingabe ER'!$AK$27:$AK$38=F28)*('Ergebniseingabe ER'!$BF$27:$BF$38))&amp;":"&amp;SUMPRODUCT(('Ergebniseingabe ER'!$O$27:$O$38=E28)*('Ergebniseingabe ER'!$AK$27:$AK$38=F28)*('Ergebniseingabe ER'!$BI$27:$BI$38)),"")</f>
        <v/>
      </c>
      <c r="H28" s="122" t="str">
        <f>IF(SUMPRODUCT(('Ergebniseingabe ER'!$AK$27:$AK$38=E28)*('Ergebniseingabe ER'!$O$27:$O$38=F28)*(ISNUMBER('Ergebniseingabe ER'!$BI$27:$BI$38)))=1,SUMPRODUCT(('Ergebniseingabe ER'!$AK$27:$AK$38=E28)*('Ergebniseingabe ER'!$O$27:$O$38=F28)*('Ergebniseingabe ER'!$BI$27:$BI$38))&amp;":"&amp;SUMPRODUCT(('Ergebniseingabe ER'!$AK$27:$AK$38=E28)*('Ergebniseingabe ER'!$O$27:$O$38=F28)*('Ergebniseingabe ER'!$BF$27:$BF$38)),"")</f>
        <v/>
      </c>
      <c r="I28" s="126" t="str">
        <f>IF(SUMPRODUCT(('Ergebniseingabe ER'!$O$27:$O$38=E28)*('Ergebniseingabe ER'!$AK$27:$AK$38=F28)*(ISNUMBER('Ergebniseingabe ER'!$BI$27:$BI$38)))=1,SUMPRODUCT(('Ergebniseingabe ER'!$O$27:$O$38=E28)*('Ergebniseingabe ER'!$AK$27:$AK$38=F28)*('Ergebniseingabe ER'!$BF$27:$BF$38)),"")</f>
        <v/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</row>
    <row r="29" spans="2:86" s="122" customFormat="1">
      <c r="D29" s="122" t="str">
        <f t="shared" si="0"/>
        <v>A4A3</v>
      </c>
      <c r="E29" s="122" t="str">
        <f t="shared" ref="E29:E34" si="1">F23</f>
        <v>A4</v>
      </c>
      <c r="F29" s="122" t="str">
        <f t="shared" ref="F29:F34" si="2">E23</f>
        <v>A3</v>
      </c>
      <c r="G29" s="122" t="str">
        <f>IF(SUMPRODUCT(('Ergebniseingabe ER'!$O$27:$O$38=E29)*('Ergebniseingabe ER'!$AK$27:$AK$38=F29)*(ISNUMBER('Ergebniseingabe ER'!$BI$27:$BI$38)))=1,SUMPRODUCT(('Ergebniseingabe ER'!$O$27:$O$38=E29)*('Ergebniseingabe ER'!$AK$27:$AK$38=F29)*('Ergebniseingabe ER'!$BF$27:$BF$38))&amp;":"&amp;SUMPRODUCT(('Ergebniseingabe ER'!$O$27:$O$38=E29)*('Ergebniseingabe ER'!$AK$27:$AK$38=F29)*('Ergebniseingabe ER'!$BI$27:$BI$38)),"")</f>
        <v/>
      </c>
      <c r="H29" s="122" t="str">
        <f>IF(SUMPRODUCT(('Ergebniseingabe ER'!$AK$27:$AK$38=E29)*('Ergebniseingabe ER'!$O$27:$O$38=F29)*(ISNUMBER('Ergebniseingabe ER'!$BI$27:$BI$38)))=1,SUMPRODUCT(('Ergebniseingabe ER'!$AK$27:$AK$38=E29)*('Ergebniseingabe ER'!$O$27:$O$38=F29)*('Ergebniseingabe ER'!$BI$27:$BI$38))&amp;":"&amp;SUMPRODUCT(('Ergebniseingabe ER'!$AK$27:$AK$38=E29)*('Ergebniseingabe ER'!$O$27:$O$38=F29)*('Ergebniseingabe ER'!$BF$27:$BF$38)),"")</f>
        <v/>
      </c>
      <c r="I29" s="129" t="str">
        <f>IF(SUMPRODUCT(('Ergebniseingabe ER'!$AK$27:$AK$38=E29)*('Ergebniseingabe ER'!$O$27:$O$38=F29)*(ISNUMBER('Ergebniseingabe ER'!$BF$27:$BF$38)))=1,SUMPRODUCT(('Ergebniseingabe ER'!$AK$27:$AK$38=E29)*('Ergebniseingabe ER'!$O$27:$O$38=F29)*('Ergebniseingabe ER'!$BI$27:$BI$38)),"")</f>
        <v/>
      </c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</row>
    <row r="30" spans="2:86" s="122" customFormat="1">
      <c r="D30" s="122" t="str">
        <f t="shared" si="0"/>
        <v>B4A3</v>
      </c>
      <c r="E30" s="122" t="str">
        <f t="shared" si="1"/>
        <v>B4</v>
      </c>
      <c r="F30" s="122" t="str">
        <f t="shared" si="2"/>
        <v>A3</v>
      </c>
      <c r="G30" s="122" t="str">
        <f>IF(SUMPRODUCT(('Ergebniseingabe ER'!$O$27:$O$38=E30)*('Ergebniseingabe ER'!$AK$27:$AK$38=F30)*(ISNUMBER('Ergebniseingabe ER'!$BI$27:$BI$38)))=1,SUMPRODUCT(('Ergebniseingabe ER'!$O$27:$O$38=E30)*('Ergebniseingabe ER'!$AK$27:$AK$38=F30)*('Ergebniseingabe ER'!$BF$27:$BF$38))&amp;":"&amp;SUMPRODUCT(('Ergebniseingabe ER'!$O$27:$O$38=E30)*('Ergebniseingabe ER'!$AK$27:$AK$38=F30)*('Ergebniseingabe ER'!$BI$27:$BI$38)),"")</f>
        <v/>
      </c>
      <c r="H30" s="122" t="str">
        <f>IF(SUMPRODUCT(('Ergebniseingabe ER'!$AK$27:$AK$38=E30)*('Ergebniseingabe ER'!$O$27:$O$38=F30)*(ISNUMBER('Ergebniseingabe ER'!$BI$27:$BI$38)))=1,SUMPRODUCT(('Ergebniseingabe ER'!$AK$27:$AK$38=E30)*('Ergebniseingabe ER'!$O$27:$O$38=F30)*('Ergebniseingabe ER'!$BI$27:$BI$38))&amp;":"&amp;SUMPRODUCT(('Ergebniseingabe ER'!$AK$27:$AK$38=E30)*('Ergebniseingabe ER'!$O$27:$O$38=F30)*('Ergebniseingabe ER'!$BF$27:$BF$38)),"")</f>
        <v/>
      </c>
      <c r="I30" s="129" t="str">
        <f>IF(SUMPRODUCT(('Ergebniseingabe ER'!$AK$27:$AK$38=E30)*('Ergebniseingabe ER'!$O$27:$O$38=F30)*(ISNUMBER('Ergebniseingabe ER'!$BF$27:$BF$38)))=1,SUMPRODUCT(('Ergebniseingabe ER'!$AK$27:$AK$38=E30)*('Ergebniseingabe ER'!$O$27:$O$38=F30)*('Ergebniseingabe ER'!$BI$27:$BI$38)),"")</f>
        <v/>
      </c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</row>
    <row r="31" spans="2:86" s="122" customFormat="1">
      <c r="D31" s="122" t="str">
        <f t="shared" si="0"/>
        <v>B3A3</v>
      </c>
      <c r="E31" s="122" t="str">
        <f t="shared" si="1"/>
        <v>B3</v>
      </c>
      <c r="F31" s="122" t="str">
        <f t="shared" si="2"/>
        <v>A3</v>
      </c>
      <c r="G31" s="122" t="str">
        <f>IF(SUMPRODUCT(('Ergebniseingabe ER'!$O$27:$O$38=E31)*('Ergebniseingabe ER'!$AK$27:$AK$38=F31)*(ISNUMBER('Ergebniseingabe ER'!$BI$27:$BI$38)))=1,SUMPRODUCT(('Ergebniseingabe ER'!$O$27:$O$38=E31)*('Ergebniseingabe ER'!$AK$27:$AK$38=F31)*('Ergebniseingabe ER'!$BF$27:$BF$38))&amp;":"&amp;SUMPRODUCT(('Ergebniseingabe ER'!$O$27:$O$38=E31)*('Ergebniseingabe ER'!$AK$27:$AK$38=F31)*('Ergebniseingabe ER'!$BI$27:$BI$38)),"")</f>
        <v/>
      </c>
      <c r="H31" s="122" t="str">
        <f>IF(SUMPRODUCT(('Ergebniseingabe ER'!$AK$27:$AK$38=E31)*('Ergebniseingabe ER'!$O$27:$O$38=F31)*(ISNUMBER('Ergebniseingabe ER'!$BI$27:$BI$38)))=1,SUMPRODUCT(('Ergebniseingabe ER'!$AK$27:$AK$38=E31)*('Ergebniseingabe ER'!$O$27:$O$38=F31)*('Ergebniseingabe ER'!$BI$27:$BI$38))&amp;":"&amp;SUMPRODUCT(('Ergebniseingabe ER'!$AK$27:$AK$38=E31)*('Ergebniseingabe ER'!$O$27:$O$38=F31)*('Ergebniseingabe ER'!$BF$27:$BF$38)),"")</f>
        <v/>
      </c>
      <c r="I31" s="126" t="str">
        <f>IF(SUMPRODUCT(('Ergebniseingabe ER'!$O$27:$O$38=E31)*('Ergebniseingabe ER'!$AK$27:$AK$38=F31)*(ISNUMBER('Ergebniseingabe ER'!$BI$27:$BI$38)))=1,SUMPRODUCT(('Ergebniseingabe ER'!$O$27:$O$38=E31)*('Ergebniseingabe ER'!$AK$27:$AK$38=F31)*('Ergebniseingabe ER'!$BF$27:$BF$38)),"")</f>
        <v/>
      </c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</row>
    <row r="32" spans="2:86" s="122" customFormat="1">
      <c r="D32" s="122" t="str">
        <f t="shared" si="0"/>
        <v>B4A4</v>
      </c>
      <c r="E32" s="122" t="str">
        <f t="shared" si="1"/>
        <v>B4</v>
      </c>
      <c r="F32" s="122" t="str">
        <f t="shared" si="2"/>
        <v>A4</v>
      </c>
      <c r="G32" s="122" t="str">
        <f>IF(SUMPRODUCT(('Ergebniseingabe ER'!$O$27:$O$38=E32)*('Ergebniseingabe ER'!$AK$27:$AK$38=F32)*(ISNUMBER('Ergebniseingabe ER'!$BI$27:$BI$38)))=1,SUMPRODUCT(('Ergebniseingabe ER'!$O$27:$O$38=E32)*('Ergebniseingabe ER'!$AK$27:$AK$38=F32)*('Ergebniseingabe ER'!$BF$27:$BF$38))&amp;":"&amp;SUMPRODUCT(('Ergebniseingabe ER'!$O$27:$O$38=E32)*('Ergebniseingabe ER'!$AK$27:$AK$38=F32)*('Ergebniseingabe ER'!$BI$27:$BI$38)),"")</f>
        <v/>
      </c>
      <c r="H32" s="122" t="str">
        <f>IF(SUMPRODUCT(('Ergebniseingabe ER'!$AK$27:$AK$38=E32)*('Ergebniseingabe ER'!$O$27:$O$38=F32)*(ISNUMBER('Ergebniseingabe ER'!$BI$27:$BI$38)))=1,SUMPRODUCT(('Ergebniseingabe ER'!$AK$27:$AK$38=E32)*('Ergebniseingabe ER'!$O$27:$O$38=F32)*('Ergebniseingabe ER'!$BI$27:$BI$38))&amp;":"&amp;SUMPRODUCT(('Ergebniseingabe ER'!$AK$27:$AK$38=E32)*('Ergebniseingabe ER'!$O$27:$O$38=F32)*('Ergebniseingabe ER'!$BF$27:$BF$38)),"")</f>
        <v/>
      </c>
      <c r="I32" s="129" t="str">
        <f>IF(SUMPRODUCT(('Ergebniseingabe ER'!$AK$27:$AK$38=E32)*('Ergebniseingabe ER'!$O$27:$O$38=F32)*(ISNUMBER('Ergebniseingabe ER'!$BF$27:$BF$38)))=1,SUMPRODUCT(('Ergebniseingabe ER'!$AK$27:$AK$38=E32)*('Ergebniseingabe ER'!$O$27:$O$38=F32)*('Ergebniseingabe ER'!$BI$27:$BI$38)),"")</f>
        <v/>
      </c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</row>
    <row r="33" spans="4:86" s="122" customFormat="1">
      <c r="D33" s="122" t="str">
        <f t="shared" si="0"/>
        <v>B3A4</v>
      </c>
      <c r="E33" s="122" t="str">
        <f t="shared" si="1"/>
        <v>B3</v>
      </c>
      <c r="F33" s="122" t="str">
        <f t="shared" si="2"/>
        <v>A4</v>
      </c>
      <c r="G33" s="122" t="str">
        <f>IF(SUMPRODUCT(('Ergebniseingabe ER'!$O$27:$O$38=E33)*('Ergebniseingabe ER'!$AK$27:$AK$38=F33)*(ISNUMBER('Ergebniseingabe ER'!$BI$27:$BI$38)))=1,SUMPRODUCT(('Ergebniseingabe ER'!$O$27:$O$38=E33)*('Ergebniseingabe ER'!$AK$27:$AK$38=F33)*('Ergebniseingabe ER'!$BF$27:$BF$38))&amp;":"&amp;SUMPRODUCT(('Ergebniseingabe ER'!$O$27:$O$38=E33)*('Ergebniseingabe ER'!$AK$27:$AK$38=F33)*('Ergebniseingabe ER'!$BI$27:$BI$38)),"")</f>
        <v/>
      </c>
      <c r="H33" s="122" t="str">
        <f>IF(SUMPRODUCT(('Ergebniseingabe ER'!$AK$27:$AK$38=E33)*('Ergebniseingabe ER'!$O$27:$O$38=F33)*(ISNUMBER('Ergebniseingabe ER'!$BI$27:$BI$38)))=1,SUMPRODUCT(('Ergebniseingabe ER'!$AK$27:$AK$38=E33)*('Ergebniseingabe ER'!$O$27:$O$38=F33)*('Ergebniseingabe ER'!$BI$27:$BI$38))&amp;":"&amp;SUMPRODUCT(('Ergebniseingabe ER'!$AK$27:$AK$38=E33)*('Ergebniseingabe ER'!$O$27:$O$38=F33)*('Ergebniseingabe ER'!$BF$27:$BF$38)),"")</f>
        <v/>
      </c>
      <c r="I33" s="129" t="str">
        <f>IF(SUMPRODUCT(('Ergebniseingabe ER'!$AK$27:$AK$38=E33)*('Ergebniseingabe ER'!$O$27:$O$38=F33)*(ISNUMBER('Ergebniseingabe ER'!$BF$27:$BF$38)))=1,SUMPRODUCT(('Ergebniseingabe ER'!$AK$27:$AK$38=E33)*('Ergebniseingabe ER'!$O$27:$O$38=F33)*('Ergebniseingabe ER'!$BI$27:$BI$38)),"")</f>
        <v/>
      </c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</row>
    <row r="34" spans="4:86" s="122" customFormat="1">
      <c r="D34" s="122" t="str">
        <f t="shared" si="0"/>
        <v>B3B4</v>
      </c>
      <c r="E34" s="122" t="str">
        <f t="shared" si="1"/>
        <v>B3</v>
      </c>
      <c r="F34" s="122" t="str">
        <f t="shared" si="2"/>
        <v>B4</v>
      </c>
      <c r="G34" s="122" t="str">
        <f>IF(SUMPRODUCT(('Ergebniseingabe ER'!$O$27:$O$38=E34)*('Ergebniseingabe ER'!$AK$27:$AK$38=F34)*(ISNUMBER('Ergebniseingabe ER'!$BI$27:$BI$38)))=1,SUMPRODUCT(('Ergebniseingabe ER'!$O$27:$O$38=E34)*('Ergebniseingabe ER'!$AK$27:$AK$38=F34)*('Ergebniseingabe ER'!$BF$27:$BF$38))&amp;":"&amp;SUMPRODUCT(('Ergebniseingabe ER'!$O$27:$O$38=E34)*('Ergebniseingabe ER'!$AK$27:$AK$38=F34)*('Ergebniseingabe ER'!$BI$27:$BI$38)),"")</f>
        <v/>
      </c>
      <c r="H34" s="122" t="str">
        <f>IF(SUMPRODUCT(('Ergebniseingabe ER'!$AK$27:$AK$38=E34)*('Ergebniseingabe ER'!$O$27:$O$38=F34)*(ISNUMBER('Ergebniseingabe ER'!$BI$27:$BI$38)))=1,SUMPRODUCT(('Ergebniseingabe ER'!$AK$27:$AK$38=E34)*('Ergebniseingabe ER'!$O$27:$O$38=F34)*('Ergebniseingabe ER'!$BI$27:$BI$38))&amp;":"&amp;SUMPRODUCT(('Ergebniseingabe ER'!$AK$27:$AK$38=E34)*('Ergebniseingabe ER'!$O$27:$O$38=F34)*('Ergebniseingabe ER'!$BF$27:$BF$38)),"")</f>
        <v/>
      </c>
      <c r="I34" s="129" t="str">
        <f>IF(SUMPRODUCT(('Ergebniseingabe ER'!$AK$27:$AK$38=E34)*('Ergebniseingabe ER'!$O$27:$O$38=F34)*(ISNUMBER('Ergebniseingabe ER'!$BF$27:$BF$38)))=1,SUMPRODUCT(('Ergebniseingabe ER'!$AK$27:$AK$38=E34)*('Ergebniseingabe ER'!$O$27:$O$38=F34)*('Ergebniseingabe ER'!$BI$27:$BI$38)),"")</f>
        <v/>
      </c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</row>
    <row r="35" spans="4:86" s="122" customFormat="1">
      <c r="D35" s="122" t="str">
        <f t="shared" si="0"/>
        <v>A1A2</v>
      </c>
      <c r="E35" s="122" t="str">
        <f>F14</f>
        <v>A1</v>
      </c>
      <c r="F35" s="122" t="str">
        <f>F15</f>
        <v>A2</v>
      </c>
      <c r="G35" s="122" t="str">
        <f>IF(SUMPRODUCT(('Ergebniseingabe ER'!$O$27:$O$38=E35)*('Ergebniseingabe ER'!$AK$27:$AK$38=F35)*(ISNUMBER('Ergebniseingabe ER'!$BI$27:$BI$38)))=1,SUMPRODUCT(('Ergebniseingabe ER'!$O$27:$O$38=E35)*('Ergebniseingabe ER'!$AK$27:$AK$38=F35)*('Ergebniseingabe ER'!$BF$27:$BF$38))&amp;":"&amp;SUMPRODUCT(('Ergebniseingabe ER'!$O$27:$O$38=E35)*('Ergebniseingabe ER'!$AK$27:$AK$38=F35)*('Ergebniseingabe ER'!$BI$27:$BI$38)),"")</f>
        <v/>
      </c>
      <c r="H35" s="122" t="str">
        <f>IF(SUMPRODUCT(('Ergebniseingabe ER'!$AK$27:$AK$38=E35)*('Ergebniseingabe ER'!$O$27:$O$38=F35)*(ISNUMBER('Ergebniseingabe ER'!$BI$27:$BI$38)))=1,SUMPRODUCT(('Ergebniseingabe ER'!$AK$27:$AK$38=E35)*('Ergebniseingabe ER'!$O$27:$O$38=F35)*('Ergebniseingabe ER'!$BI$27:$BI$38))&amp;":"&amp;SUMPRODUCT(('Ergebniseingabe ER'!$AK$27:$AK$38=E35)*('Ergebniseingabe ER'!$O$27:$O$38=F35)*('Ergebniseingabe ER'!$BF$27:$BF$38)),"")</f>
        <v/>
      </c>
      <c r="I35" s="126" t="str">
        <f>IF(SUMPRODUCT(('Ergebniseingabe ER'!$O$27:$O$38=E35)*('Ergebniseingabe ER'!$AK$27:$AK$38=F35)*(ISNUMBER('Ergebniseingabe ER'!$BI$27:$BI$38)))=1,SUMPRODUCT(('Ergebniseingabe ER'!$O$27:$O$38=E35)*('Ergebniseingabe ER'!$AK$27:$AK$38=F35)*('Ergebniseingabe ER'!$BF$27:$BF$38)),"")</f>
        <v/>
      </c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</row>
    <row r="36" spans="4:86" s="122" customFormat="1">
      <c r="D36" s="122" t="str">
        <f t="shared" si="0"/>
        <v>A1B2</v>
      </c>
      <c r="E36" s="122" t="str">
        <f>F14</f>
        <v>A1</v>
      </c>
      <c r="F36" s="122" t="str">
        <f>F16</f>
        <v>B2</v>
      </c>
      <c r="G36" s="122" t="str">
        <f>IF(SUMPRODUCT(('Ergebniseingabe ER'!$O$27:$O$38=E36)*('Ergebniseingabe ER'!$AK$27:$AK$38=F36)*(ISNUMBER('Ergebniseingabe ER'!$BI$27:$BI$38)))=1,SUMPRODUCT(('Ergebniseingabe ER'!$O$27:$O$38=E36)*('Ergebniseingabe ER'!$AK$27:$AK$38=F36)*('Ergebniseingabe ER'!$BF$27:$BF$38))&amp;":"&amp;SUMPRODUCT(('Ergebniseingabe ER'!$O$27:$O$38=E36)*('Ergebniseingabe ER'!$AK$27:$AK$38=F36)*('Ergebniseingabe ER'!$BI$27:$BI$38)),"")</f>
        <v/>
      </c>
      <c r="H36" s="122" t="str">
        <f>IF(SUMPRODUCT(('Ergebniseingabe ER'!$AK$27:$AK$38=E36)*('Ergebniseingabe ER'!$O$27:$O$38=F36)*(ISNUMBER('Ergebniseingabe ER'!$BI$27:$BI$38)))=1,SUMPRODUCT(('Ergebniseingabe ER'!$AK$27:$AK$38=E36)*('Ergebniseingabe ER'!$O$27:$O$38=F36)*('Ergebniseingabe ER'!$BI$27:$BI$38))&amp;":"&amp;SUMPRODUCT(('Ergebniseingabe ER'!$AK$27:$AK$38=E36)*('Ergebniseingabe ER'!$O$27:$O$38=F36)*('Ergebniseingabe ER'!$BF$27:$BF$38)),"")</f>
        <v/>
      </c>
      <c r="I36" s="126" t="str">
        <f>IF(SUMPRODUCT(('Ergebniseingabe ER'!$O$27:$O$38=E36)*('Ergebniseingabe ER'!$AK$27:$AK$38=F36)*(ISNUMBER('Ergebniseingabe ER'!$BI$27:$BI$38)))=1,SUMPRODUCT(('Ergebniseingabe ER'!$O$27:$O$38=E36)*('Ergebniseingabe ER'!$AK$27:$AK$38=F36)*('Ergebniseingabe ER'!$BF$27:$BF$38)),"")</f>
        <v/>
      </c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</row>
    <row r="37" spans="4:86" s="122" customFormat="1">
      <c r="D37" s="122" t="str">
        <f t="shared" si="0"/>
        <v>A1B1</v>
      </c>
      <c r="E37" s="122" t="str">
        <f>F14</f>
        <v>A1</v>
      </c>
      <c r="F37" s="122" t="str">
        <f>F17</f>
        <v>B1</v>
      </c>
      <c r="G37" s="122" t="str">
        <f>IF(SUMPRODUCT(('Ergebniseingabe ER'!$O$27:$O$38=E37)*('Ergebniseingabe ER'!$AK$27:$AK$38=F37)*(ISNUMBER('Ergebniseingabe ER'!$BI$27:$BI$38)))=1,SUMPRODUCT(('Ergebniseingabe ER'!$O$27:$O$38=E37)*('Ergebniseingabe ER'!$AK$27:$AK$38=F37)*('Ergebniseingabe ER'!$BF$27:$BF$38))&amp;":"&amp;SUMPRODUCT(('Ergebniseingabe ER'!$O$27:$O$38=E37)*('Ergebniseingabe ER'!$AK$27:$AK$38=F37)*('Ergebniseingabe ER'!$BI$27:$BI$38)),"")</f>
        <v/>
      </c>
      <c r="H37" s="122" t="str">
        <f>IF(SUMPRODUCT(('Ergebniseingabe ER'!$AK$27:$AK$38=E37)*('Ergebniseingabe ER'!$O$27:$O$38=F37)*(ISNUMBER('Ergebniseingabe ER'!$BI$27:$BI$38)))=1,SUMPRODUCT(('Ergebniseingabe ER'!$AK$27:$AK$38=E37)*('Ergebniseingabe ER'!$O$27:$O$38=F37)*('Ergebniseingabe ER'!$BI$27:$BI$38))&amp;":"&amp;SUMPRODUCT(('Ergebniseingabe ER'!$AK$27:$AK$38=E37)*('Ergebniseingabe ER'!$O$27:$O$38=F37)*('Ergebniseingabe ER'!$BF$27:$BF$38)),"")</f>
        <v/>
      </c>
      <c r="I37" s="129" t="str">
        <f>IF(SUMPRODUCT(('Ergebniseingabe ER'!$AK$27:$AK$38=E37)*('Ergebniseingabe ER'!$O$27:$O$38=F37)*(ISNUMBER('Ergebniseingabe ER'!$BF$27:$BF$38)))=1,SUMPRODUCT(('Ergebniseingabe ER'!$AK$27:$AK$38=E37)*('Ergebniseingabe ER'!$O$27:$O$38=F37)*('Ergebniseingabe ER'!$BI$27:$BI$38)),"")</f>
        <v/>
      </c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</row>
    <row r="38" spans="4:86" s="122" customFormat="1">
      <c r="D38" s="122" t="str">
        <f t="shared" si="0"/>
        <v>A2B2</v>
      </c>
      <c r="E38" s="122" t="str">
        <f>F15</f>
        <v>A2</v>
      </c>
      <c r="F38" s="122" t="str">
        <f>F16</f>
        <v>B2</v>
      </c>
      <c r="G38" s="122" t="str">
        <f>IF(SUMPRODUCT(('Ergebniseingabe ER'!$O$27:$O$38=E38)*('Ergebniseingabe ER'!$AK$27:$AK$38=F38)*(ISNUMBER('Ergebniseingabe ER'!$BI$27:$BI$38)))=1,SUMPRODUCT(('Ergebniseingabe ER'!$O$27:$O$38=E38)*('Ergebniseingabe ER'!$AK$27:$AK$38=F38)*('Ergebniseingabe ER'!$BF$27:$BF$38))&amp;":"&amp;SUMPRODUCT(('Ergebniseingabe ER'!$O$27:$O$38=E38)*('Ergebniseingabe ER'!$AK$27:$AK$38=F38)*('Ergebniseingabe ER'!$BI$27:$BI$38)),"")</f>
        <v/>
      </c>
      <c r="H38" s="122" t="str">
        <f>IF(SUMPRODUCT(('Ergebniseingabe ER'!$AK$27:$AK$38=E38)*('Ergebniseingabe ER'!$O$27:$O$38=F38)*(ISNUMBER('Ergebniseingabe ER'!$BI$27:$BI$38)))=1,SUMPRODUCT(('Ergebniseingabe ER'!$AK$27:$AK$38=E38)*('Ergebniseingabe ER'!$O$27:$O$38=F38)*('Ergebniseingabe ER'!$BI$27:$BI$38))&amp;":"&amp;SUMPRODUCT(('Ergebniseingabe ER'!$AK$27:$AK$38=E38)*('Ergebniseingabe ER'!$O$27:$O$38=F38)*('Ergebniseingabe ER'!$BF$27:$BF$38)),"")</f>
        <v/>
      </c>
      <c r="I38" s="126" t="str">
        <f>IF(SUMPRODUCT(('Ergebniseingabe ER'!$O$27:$O$38=E38)*('Ergebniseingabe ER'!$AK$27:$AK$38=F38)*(ISNUMBER('Ergebniseingabe ER'!$BI$27:$BI$38)))=1,SUMPRODUCT(('Ergebniseingabe ER'!$O$27:$O$38=E38)*('Ergebniseingabe ER'!$AK$27:$AK$38=F38)*('Ergebniseingabe ER'!$BF$27:$BF$38)),"")</f>
        <v/>
      </c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</row>
    <row r="39" spans="4:86" s="122" customFormat="1">
      <c r="D39" s="122" t="str">
        <f t="shared" si="0"/>
        <v>A2B1</v>
      </c>
      <c r="E39" s="122" t="str">
        <f>F15</f>
        <v>A2</v>
      </c>
      <c r="F39" s="122" t="str">
        <f>F17</f>
        <v>B1</v>
      </c>
      <c r="G39" s="122" t="str">
        <f>IF(SUMPRODUCT(('Ergebniseingabe ER'!$O$27:$O$38=E39)*('Ergebniseingabe ER'!$AK$27:$AK$38=F39)*(ISNUMBER('Ergebniseingabe ER'!$BI$27:$BI$38)))=1,SUMPRODUCT(('Ergebniseingabe ER'!$O$27:$O$38=E39)*('Ergebniseingabe ER'!$AK$27:$AK$38=F39)*('Ergebniseingabe ER'!$BF$27:$BF$38))&amp;":"&amp;SUMPRODUCT(('Ergebniseingabe ER'!$O$27:$O$38=E39)*('Ergebniseingabe ER'!$AK$27:$AK$38=F39)*('Ergebniseingabe ER'!$BI$27:$BI$38)),"")</f>
        <v/>
      </c>
      <c r="H39" s="122" t="str">
        <f>IF(SUMPRODUCT(('Ergebniseingabe ER'!$AK$27:$AK$38=E39)*('Ergebniseingabe ER'!$O$27:$O$38=F39)*(ISNUMBER('Ergebniseingabe ER'!$BI$27:$BI$38)))=1,SUMPRODUCT(('Ergebniseingabe ER'!$AK$27:$AK$38=E39)*('Ergebniseingabe ER'!$O$27:$O$38=F39)*('Ergebniseingabe ER'!$BI$27:$BI$38))&amp;":"&amp;SUMPRODUCT(('Ergebniseingabe ER'!$AK$27:$AK$38=E39)*('Ergebniseingabe ER'!$O$27:$O$38=F39)*('Ergebniseingabe ER'!$BF$27:$BF$38)),"")</f>
        <v/>
      </c>
      <c r="I39" s="126" t="str">
        <f>IF(SUMPRODUCT(('Ergebniseingabe ER'!$O$27:$O$38=E39)*('Ergebniseingabe ER'!$AK$27:$AK$38=F39)*(ISNUMBER('Ergebniseingabe ER'!$BI$27:$BI$38)))=1,SUMPRODUCT(('Ergebniseingabe ER'!$O$27:$O$38=E39)*('Ergebniseingabe ER'!$AK$27:$AK$38=F39)*('Ergebniseingabe ER'!$BF$27:$BF$38)),"")</f>
        <v/>
      </c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4:86" s="122" customFormat="1">
      <c r="D40" s="122" t="str">
        <f t="shared" si="0"/>
        <v>B2B1</v>
      </c>
      <c r="E40" s="122" t="str">
        <f>F16</f>
        <v>B2</v>
      </c>
      <c r="F40" s="122" t="str">
        <f>F17</f>
        <v>B1</v>
      </c>
      <c r="G40" s="122" t="str">
        <f>IF(SUMPRODUCT(('Ergebniseingabe ER'!$O$27:$O$38=E40)*('Ergebniseingabe ER'!$AK$27:$AK$38=F40)*(ISNUMBER('Ergebniseingabe ER'!$BI$27:$BI$38)))=1,SUMPRODUCT(('Ergebniseingabe ER'!$O$27:$O$38=E40)*('Ergebniseingabe ER'!$AK$27:$AK$38=F40)*('Ergebniseingabe ER'!$BF$27:$BF$38))&amp;":"&amp;SUMPRODUCT(('Ergebniseingabe ER'!$O$27:$O$38=E40)*('Ergebniseingabe ER'!$AK$27:$AK$38=F40)*('Ergebniseingabe ER'!$BI$27:$BI$38)),"")</f>
        <v/>
      </c>
      <c r="H40" s="122" t="str">
        <f>IF(SUMPRODUCT(('Ergebniseingabe ER'!$AK$27:$AK$38=E40)*('Ergebniseingabe ER'!$O$27:$O$38=F40)*(ISNUMBER('Ergebniseingabe ER'!$BI$27:$BI$38)))=1,SUMPRODUCT(('Ergebniseingabe ER'!$AK$27:$AK$38=E40)*('Ergebniseingabe ER'!$O$27:$O$38=F40)*('Ergebniseingabe ER'!$BI$27:$BI$38))&amp;":"&amp;SUMPRODUCT(('Ergebniseingabe ER'!$AK$27:$AK$38=E40)*('Ergebniseingabe ER'!$O$27:$O$38=F40)*('Ergebniseingabe ER'!$BF$27:$BF$38)),"")</f>
        <v/>
      </c>
      <c r="I40" s="126" t="str">
        <f>IF(SUMPRODUCT(('Ergebniseingabe ER'!$O$27:$O$38=E40)*('Ergebniseingabe ER'!$AK$27:$AK$38=F40)*(ISNUMBER('Ergebniseingabe ER'!$BI$27:$BI$38)))=1,SUMPRODUCT(('Ergebniseingabe ER'!$O$27:$O$38=E40)*('Ergebniseingabe ER'!$AK$27:$AK$38=F40)*('Ergebniseingabe ER'!$BF$27:$BF$38)),"")</f>
        <v/>
      </c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4:86" s="122" customFormat="1">
      <c r="D41" s="122" t="str">
        <f t="shared" si="0"/>
        <v>A2A1</v>
      </c>
      <c r="E41" s="122" t="str">
        <f t="shared" ref="E41:E46" si="3">F35</f>
        <v>A2</v>
      </c>
      <c r="F41" s="122" t="str">
        <f t="shared" ref="F41:F46" si="4">E35</f>
        <v>A1</v>
      </c>
      <c r="G41" s="122" t="str">
        <f>IF(SUMPRODUCT(('Ergebniseingabe ER'!$O$27:$O$38=E41)*('Ergebniseingabe ER'!$AK$27:$AK$38=F41)*(ISNUMBER('Ergebniseingabe ER'!$BI$27:$BI$38)))=1,SUMPRODUCT(('Ergebniseingabe ER'!$O$27:$O$38=E41)*('Ergebniseingabe ER'!$AK$27:$AK$38=F41)*('Ergebniseingabe ER'!$BF$27:$BF$38))&amp;":"&amp;SUMPRODUCT(('Ergebniseingabe ER'!$O$27:$O$38=E41)*('Ergebniseingabe ER'!$AK$27:$AK$38=F41)*('Ergebniseingabe ER'!$BI$27:$BI$38)),"")</f>
        <v/>
      </c>
      <c r="H41" s="122" t="str">
        <f>IF(SUMPRODUCT(('Ergebniseingabe ER'!$AK$27:$AK$38=E41)*('Ergebniseingabe ER'!$O$27:$O$38=F41)*(ISNUMBER('Ergebniseingabe ER'!$BI$27:$BI$38)))=1,SUMPRODUCT(('Ergebniseingabe ER'!$AK$27:$AK$38=E41)*('Ergebniseingabe ER'!$O$27:$O$38=F41)*('Ergebniseingabe ER'!$BI$27:$BI$38))&amp;":"&amp;SUMPRODUCT(('Ergebniseingabe ER'!$AK$27:$AK$38=E41)*('Ergebniseingabe ER'!$O$27:$O$38=F41)*('Ergebniseingabe ER'!$BF$27:$BF$38)),"")</f>
        <v/>
      </c>
      <c r="I41" s="129" t="str">
        <f>IF(SUMPRODUCT(('Ergebniseingabe ER'!$AK$27:$AK$38=E41)*('Ergebniseingabe ER'!$O$27:$O$38=F41)*(ISNUMBER('Ergebniseingabe ER'!$BF$27:$BF$38)))=1,SUMPRODUCT(('Ergebniseingabe ER'!$AK$27:$AK$38=E41)*('Ergebniseingabe ER'!$O$27:$O$38=F41)*('Ergebniseingabe ER'!$BI$27:$BI$38)),"")</f>
        <v/>
      </c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4:86" s="122" customFormat="1">
      <c r="D42" s="122" t="str">
        <f t="shared" si="0"/>
        <v>B2A1</v>
      </c>
      <c r="E42" s="122" t="str">
        <f t="shared" si="3"/>
        <v>B2</v>
      </c>
      <c r="F42" s="122" t="str">
        <f t="shared" si="4"/>
        <v>A1</v>
      </c>
      <c r="G42" s="122" t="str">
        <f>IF(SUMPRODUCT(('Ergebniseingabe ER'!$O$27:$O$38=E42)*('Ergebniseingabe ER'!$AK$27:$AK$38=F42)*(ISNUMBER('Ergebniseingabe ER'!$BI$27:$BI$38)))=1,SUMPRODUCT(('Ergebniseingabe ER'!$O$27:$O$38=E42)*('Ergebniseingabe ER'!$AK$27:$AK$38=F42)*('Ergebniseingabe ER'!$BF$27:$BF$38))&amp;":"&amp;SUMPRODUCT(('Ergebniseingabe ER'!$O$27:$O$38=E42)*('Ergebniseingabe ER'!$AK$27:$AK$38=F42)*('Ergebniseingabe ER'!$BI$27:$BI$38)),"")</f>
        <v/>
      </c>
      <c r="H42" s="122" t="str">
        <f>IF(SUMPRODUCT(('Ergebniseingabe ER'!$AK$27:$AK$38=E42)*('Ergebniseingabe ER'!$O$27:$O$38=F42)*(ISNUMBER('Ergebniseingabe ER'!$BI$27:$BI$38)))=1,SUMPRODUCT(('Ergebniseingabe ER'!$AK$27:$AK$38=E42)*('Ergebniseingabe ER'!$O$27:$O$38=F42)*('Ergebniseingabe ER'!$BI$27:$BI$38))&amp;":"&amp;SUMPRODUCT(('Ergebniseingabe ER'!$AK$27:$AK$38=E42)*('Ergebniseingabe ER'!$O$27:$O$38=F42)*('Ergebniseingabe ER'!$BF$27:$BF$38)),"")</f>
        <v/>
      </c>
      <c r="I42" s="129" t="str">
        <f>IF(SUMPRODUCT(('Ergebniseingabe ER'!$AK$27:$AK$38=E42)*('Ergebniseingabe ER'!$O$27:$O$38=F42)*(ISNUMBER('Ergebniseingabe ER'!$BF$27:$BF$38)))=1,SUMPRODUCT(('Ergebniseingabe ER'!$AK$27:$AK$38=E42)*('Ergebniseingabe ER'!$O$27:$O$38=F42)*('Ergebniseingabe ER'!$BI$27:$BI$38)),"")</f>
        <v/>
      </c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</row>
    <row r="43" spans="4:86" s="122" customFormat="1">
      <c r="D43" s="122" t="str">
        <f t="shared" si="0"/>
        <v>B1A1</v>
      </c>
      <c r="E43" s="122" t="str">
        <f t="shared" si="3"/>
        <v>B1</v>
      </c>
      <c r="F43" s="122" t="str">
        <f t="shared" si="4"/>
        <v>A1</v>
      </c>
      <c r="G43" s="122" t="str">
        <f>IF(SUMPRODUCT(('Ergebniseingabe ER'!$O$27:$O$38=E43)*('Ergebniseingabe ER'!$AK$27:$AK$38=F43)*(ISNUMBER('Ergebniseingabe ER'!$BI$27:$BI$38)))=1,SUMPRODUCT(('Ergebniseingabe ER'!$O$27:$O$38=E43)*('Ergebniseingabe ER'!$AK$27:$AK$38=F43)*('Ergebniseingabe ER'!$BF$27:$BF$38))&amp;":"&amp;SUMPRODUCT(('Ergebniseingabe ER'!$O$27:$O$38=E43)*('Ergebniseingabe ER'!$AK$27:$AK$38=F43)*('Ergebniseingabe ER'!$BI$27:$BI$38)),"")</f>
        <v/>
      </c>
      <c r="H43" s="122" t="str">
        <f>IF(SUMPRODUCT(('Ergebniseingabe ER'!$AK$27:$AK$38=E43)*('Ergebniseingabe ER'!$O$27:$O$38=F43)*(ISNUMBER('Ergebniseingabe ER'!$BI$27:$BI$38)))=1,SUMPRODUCT(('Ergebniseingabe ER'!$AK$27:$AK$38=E43)*('Ergebniseingabe ER'!$O$27:$O$38=F43)*('Ergebniseingabe ER'!$BI$27:$BI$38))&amp;":"&amp;SUMPRODUCT(('Ergebniseingabe ER'!$AK$27:$AK$38=E43)*('Ergebniseingabe ER'!$O$27:$O$38=F43)*('Ergebniseingabe ER'!$BF$27:$BF$38)),"")</f>
        <v/>
      </c>
      <c r="I43" s="126" t="str">
        <f>IF(SUMPRODUCT(('Ergebniseingabe ER'!$O$27:$O$38=E43)*('Ergebniseingabe ER'!$AK$27:$AK$38=F43)*(ISNUMBER('Ergebniseingabe ER'!$BI$27:$BI$38)))=1,SUMPRODUCT(('Ergebniseingabe ER'!$O$27:$O$38=E43)*('Ergebniseingabe ER'!$AK$27:$AK$38=F43)*('Ergebniseingabe ER'!$BF$27:$BF$38)),"")</f>
        <v/>
      </c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</row>
    <row r="44" spans="4:86" s="122" customFormat="1">
      <c r="D44" s="122" t="str">
        <f t="shared" si="0"/>
        <v>B2A2</v>
      </c>
      <c r="E44" s="122" t="str">
        <f t="shared" si="3"/>
        <v>B2</v>
      </c>
      <c r="F44" s="122" t="str">
        <f t="shared" si="4"/>
        <v>A2</v>
      </c>
      <c r="G44" s="122" t="str">
        <f>IF(SUMPRODUCT(('Ergebniseingabe ER'!$O$27:$O$38=E44)*('Ergebniseingabe ER'!$AK$27:$AK$38=F44)*(ISNUMBER('Ergebniseingabe ER'!$BI$27:$BI$38)))=1,SUMPRODUCT(('Ergebniseingabe ER'!$O$27:$O$38=E44)*('Ergebniseingabe ER'!$AK$27:$AK$38=F44)*('Ergebniseingabe ER'!$BF$27:$BF$38))&amp;":"&amp;SUMPRODUCT(('Ergebniseingabe ER'!$O$27:$O$38=E44)*('Ergebniseingabe ER'!$AK$27:$AK$38=F44)*('Ergebniseingabe ER'!$BI$27:$BI$38)),"")</f>
        <v/>
      </c>
      <c r="H44" s="122" t="str">
        <f>IF(SUMPRODUCT(('Ergebniseingabe ER'!$AK$27:$AK$38=E44)*('Ergebniseingabe ER'!$O$27:$O$38=F44)*(ISNUMBER('Ergebniseingabe ER'!$BI$27:$BI$38)))=1,SUMPRODUCT(('Ergebniseingabe ER'!$AK$27:$AK$38=E44)*('Ergebniseingabe ER'!$O$27:$O$38=F44)*('Ergebniseingabe ER'!$BI$27:$BI$38))&amp;":"&amp;SUMPRODUCT(('Ergebniseingabe ER'!$AK$27:$AK$38=E44)*('Ergebniseingabe ER'!$O$27:$O$38=F44)*('Ergebniseingabe ER'!$BF$27:$BF$38)),"")</f>
        <v/>
      </c>
      <c r="I44" s="129" t="str">
        <f>IF(SUMPRODUCT(('Ergebniseingabe ER'!$AK$27:$AK$38=E44)*('Ergebniseingabe ER'!$O$27:$O$38=F44)*(ISNUMBER('Ergebniseingabe ER'!$BF$27:$BF$38)))=1,SUMPRODUCT(('Ergebniseingabe ER'!$AK$27:$AK$38=E44)*('Ergebniseingabe ER'!$O$27:$O$38=F44)*('Ergebniseingabe ER'!$BI$27:$BI$38)),"")</f>
        <v/>
      </c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</row>
    <row r="45" spans="4:86" s="122" customFormat="1">
      <c r="D45" s="122" t="str">
        <f t="shared" si="0"/>
        <v>B1A2</v>
      </c>
      <c r="E45" s="122" t="str">
        <f t="shared" si="3"/>
        <v>B1</v>
      </c>
      <c r="F45" s="122" t="str">
        <f t="shared" si="4"/>
        <v>A2</v>
      </c>
      <c r="G45" s="122" t="str">
        <f>IF(SUMPRODUCT(('Ergebniseingabe ER'!$O$27:$O$38=E45)*('Ergebniseingabe ER'!$AK$27:$AK$38=F45)*(ISNUMBER('Ergebniseingabe ER'!$BI$27:$BI$38)))=1,SUMPRODUCT(('Ergebniseingabe ER'!$O$27:$O$38=E45)*('Ergebniseingabe ER'!$AK$27:$AK$38=F45)*('Ergebniseingabe ER'!$BF$27:$BF$38))&amp;":"&amp;SUMPRODUCT(('Ergebniseingabe ER'!$O$27:$O$38=E45)*('Ergebniseingabe ER'!$AK$27:$AK$38=F45)*('Ergebniseingabe ER'!$BI$27:$BI$38)),"")</f>
        <v/>
      </c>
      <c r="H45" s="122" t="str">
        <f>IF(SUMPRODUCT(('Ergebniseingabe ER'!$AK$27:$AK$38=E45)*('Ergebniseingabe ER'!$O$27:$O$38=F45)*(ISNUMBER('Ergebniseingabe ER'!$BI$27:$BI$38)))=1,SUMPRODUCT(('Ergebniseingabe ER'!$AK$27:$AK$38=E45)*('Ergebniseingabe ER'!$O$27:$O$38=F45)*('Ergebniseingabe ER'!$BI$27:$BI$38))&amp;":"&amp;SUMPRODUCT(('Ergebniseingabe ER'!$AK$27:$AK$38=E45)*('Ergebniseingabe ER'!$O$27:$O$38=F45)*('Ergebniseingabe ER'!$BF$27:$BF$38)),"")</f>
        <v/>
      </c>
      <c r="I45" s="129" t="str">
        <f>IF(SUMPRODUCT(('Ergebniseingabe ER'!$AK$27:$AK$38=E45)*('Ergebniseingabe ER'!$O$27:$O$38=F45)*(ISNUMBER('Ergebniseingabe ER'!$BF$27:$BF$38)))=1,SUMPRODUCT(('Ergebniseingabe ER'!$AK$27:$AK$38=E45)*('Ergebniseingabe ER'!$O$27:$O$38=F45)*('Ergebniseingabe ER'!$BI$27:$BI$38)),"")</f>
        <v/>
      </c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</row>
    <row r="46" spans="4:86" s="122" customFormat="1">
      <c r="D46" s="122" t="str">
        <f t="shared" si="0"/>
        <v>B1B2</v>
      </c>
      <c r="E46" s="122" t="str">
        <f t="shared" si="3"/>
        <v>B1</v>
      </c>
      <c r="F46" s="122" t="str">
        <f t="shared" si="4"/>
        <v>B2</v>
      </c>
      <c r="G46" s="122" t="str">
        <f>IF(SUMPRODUCT(('Ergebniseingabe ER'!$O$27:$O$38=E46)*('Ergebniseingabe ER'!$AK$27:$AK$38=F46)*(ISNUMBER('Ergebniseingabe ER'!$BI$27:$BI$38)))=1,SUMPRODUCT(('Ergebniseingabe ER'!$O$27:$O$38=E46)*('Ergebniseingabe ER'!$AK$27:$AK$38=F46)*('Ergebniseingabe ER'!$BF$27:$BF$38))&amp;":"&amp;SUMPRODUCT(('Ergebniseingabe ER'!$O$27:$O$38=E46)*('Ergebniseingabe ER'!$AK$27:$AK$38=F46)*('Ergebniseingabe ER'!$BI$27:$BI$38)),"")</f>
        <v/>
      </c>
      <c r="H46" s="122" t="str">
        <f>IF(SUMPRODUCT(('Ergebniseingabe ER'!$AK$27:$AK$38=E46)*('Ergebniseingabe ER'!$O$27:$O$38=F46)*(ISNUMBER('Ergebniseingabe ER'!$BI$27:$BI$38)))=1,SUMPRODUCT(('Ergebniseingabe ER'!$AK$27:$AK$38=E46)*('Ergebniseingabe ER'!$O$27:$O$38=F46)*('Ergebniseingabe ER'!$BI$27:$BI$38))&amp;":"&amp;SUMPRODUCT(('Ergebniseingabe ER'!$AK$27:$AK$38=E46)*('Ergebniseingabe ER'!$O$27:$O$38=F46)*('Ergebniseingabe ER'!$BF$27:$BF$38)),"")</f>
        <v/>
      </c>
      <c r="I46" s="129" t="str">
        <f>IF(SUMPRODUCT(('Ergebniseingabe ER'!$AK$27:$AK$38=E46)*('Ergebniseingabe ER'!$O$27:$O$38=F46)*(ISNUMBER('Ergebniseingabe ER'!$BF$27:$BF$38)))=1,SUMPRODUCT(('Ergebniseingabe ER'!$AK$27:$AK$38=E46)*('Ergebniseingabe ER'!$O$27:$O$38=F46)*('Ergebniseingabe ER'!$BI$27:$BI$38)),"")</f>
        <v/>
      </c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</row>
    <row r="47" spans="4:86" s="122" customFormat="1"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</row>
    <row r="48" spans="4:86" s="122" customFormat="1"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</row>
    <row r="49" spans="66:85" s="122" customFormat="1"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</row>
    <row r="50" spans="66:85" s="122" customFormat="1"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</row>
    <row r="51" spans="66:85" s="122" customFormat="1"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</row>
    <row r="52" spans="66:85" s="122" customFormat="1"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</row>
    <row r="53" spans="66:85" s="122" customFormat="1"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</row>
    <row r="54" spans="66:85" s="122" customFormat="1"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</row>
    <row r="55" spans="66:85" s="122" customFormat="1"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</row>
    <row r="56" spans="66:85" s="122" customFormat="1"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Ergebniseingabe VR</vt:lpstr>
      <vt:lpstr>Ergebniseingabe ER</vt:lpstr>
      <vt:lpstr>Druckversion VR</vt:lpstr>
      <vt:lpstr>Druckversion ER</vt:lpstr>
      <vt:lpstr>VR</vt:lpstr>
      <vt:lpstr>ER</vt:lpstr>
      <vt:lpstr>'Druckversion ER'!Druckbereich</vt:lpstr>
      <vt:lpstr>'Druckversion VR'!Druckbereich</vt:lpstr>
      <vt:lpstr>'Ergebniseingabe ER'!Druckbereich</vt:lpstr>
      <vt:lpstr>'Ergebniseingabe VR'!Druckbereich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Altersgerechte Turnierform</dc:title>
  <dc:creator>MH</dc:creator>
  <cp:lastModifiedBy>Martin</cp:lastModifiedBy>
  <cp:revision/>
  <cp:lastPrinted>2016-10-05T12:11:16Z</cp:lastPrinted>
  <dcterms:created xsi:type="dcterms:W3CDTF">2010-02-21T20:13:34Z</dcterms:created>
  <dcterms:modified xsi:type="dcterms:W3CDTF">2016-10-05T12:50:12Z</dcterms:modified>
</cp:coreProperties>
</file>