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48" yWindow="54" windowWidth="17497" windowHeight="10528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'Druckversion'!$A$1:$BS$185</definedName>
    <definedName name="_xlnm.Print_Area" localSheetId="0">'Ergebniseingabe'!$A$1:$BS$173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1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134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75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89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96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147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<sst xmlns="http://schemas.openxmlformats.org/spreadsheetml/2006/main" count="410" uniqueCount="86">
  <si>
    <t>Vereinsname</t>
  </si>
  <si>
    <t>1. Fair-Play</t>
  </si>
  <si>
    <t>in ...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</si>
  <si>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</si>
  <si>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</si>
  <si>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</si>
  <si>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</si>
  <si>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</si>
  <si>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</si>
  <si>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</si>
  <si>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</si>
  <si>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</si>
  <si>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</si>
  <si>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</si>
  <si>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</si>
  <si>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</si>
  <si>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</si>
  <si>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</si>
  <si>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</si>
  <si>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</si>
  <si>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</si>
  <si>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</si>
  <si>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</si>
  <si>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A5</t>
  </si>
  <si>
    <t>B5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</si>
  <si>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</si>
  <si>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</si>
  <si>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</si>
  <si>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</si>
  <si>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</si>
  <si>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</si>
  <si>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</si>
  <si>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</si>
  <si>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C</t>
  </si>
  <si>
    <t>Korrektur</t>
  </si>
  <si>
    <t>Abschlusstabellen Vorrunde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</si>
  <si>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</si>
  <si>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</si>
  <si>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</si>
  <si>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</si>
  <si>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</si>
  <si>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</si>
  <si>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</si>
  <si>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</si>
  <si>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</si>
  <si>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Gruppeneinteilung Zwischenrunde</t>
  </si>
  <si>
    <t>Gruppe D</t>
  </si>
  <si>
    <t>Gruppe E</t>
  </si>
  <si>
    <t>Spielplan Zwischenrunde</t>
  </si>
  <si>
    <t>D</t>
  </si>
  <si>
    <t>E</t>
  </si>
  <si>
    <t>Abschlusstabellen Zwischenrunde</t>
  </si>
  <si>
    <t>Endrunde</t>
  </si>
  <si>
    <t>Spiel um Platz 3</t>
  </si>
  <si>
    <t>2. Gruppe D</t>
  </si>
  <si>
    <t>2. Gruppe E</t>
  </si>
  <si>
    <t>Endspiel</t>
  </si>
  <si>
    <t>1. Gruppe D</t>
  </si>
  <si>
    <t>1. Gruppe 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</si>
  <si>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</si>
  <si>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</si>
  <si>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</si>
  <si>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</si>
  <si>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</si>
  <si>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</si>
  <si>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</si>
  <si>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</si>
  <si>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</si>
  <si>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Grp. 3.</t>
  </si>
  <si>
    <t>Vereinslogo</t>
  </si>
  <si>
    <t>n. 9m</t>
  </si>
  <si>
    <t>n. 11m</t>
  </si>
  <si>
    <t xml:space="preserve">n. V. </t>
  </si>
  <si>
    <t>1. Grp. A</t>
  </si>
  <si>
    <t>2. Grp. B</t>
  </si>
  <si>
    <t>1. Grp. C</t>
  </si>
  <si>
    <t>2. Grp. 3.</t>
  </si>
  <si>
    <t>2. Grp. A</t>
  </si>
  <si>
    <t>1. Grp. B</t>
  </si>
  <si>
    <t>2. Grp. C</t>
  </si>
  <si>
    <t>1. Grp. 3.</t>
  </si>
  <si>
    <t>Uhrzeit:</t>
  </si>
  <si>
    <t>Uhrzeit</t>
  </si>
  <si>
    <t>Fußballturnier für - 2 x 5 u. 1 x 4 Mannschaften</t>
  </si>
  <si>
    <t>Tabellen Zwischenrunde</t>
  </si>
  <si>
    <t>Tabellen Vorrunde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</si>
</sst>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0\ &quot;min&quot;"/>
    <numFmt numFmtId="180" formatCode=";;;"/>
    <numFmt numFmtId="181" formatCode="0\ &quot;:&quot;"/>
    <numFmt numFmtId="182" formatCode="0&quot;.&quot;"/>
    <numFmt numFmtId="183" formatCode="0;;\ &quot;min&quot;"/>
    <numFmt numFmtId="184" formatCode="[$-F800]dddd\,\ mmmm\ dd\,\ yyyy"/>
    <numFmt numFmtId="185" formatCode="&quot;Am&quot;\ dddd\,\ dd/\ mmmm\ yyyy"/>
  </numFmts>
  <fonts count="4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8"/>
      <color indexed="8"/>
      <name val="Comic Sans MS"/>
      <family val="4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22"/>
      <name val="Comic Sans MS"/>
      <family val="4"/>
    </font>
    <font>
      <sz val="9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83" fontId="13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78" fontId="4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7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Alignment="1" applyProtection="1">
      <alignment horizontal="left" vertical="center"/>
      <protection hidden="1"/>
    </xf>
    <xf numFmtId="180" fontId="0" fillId="0" borderId="0" xfId="0" applyNumberFormat="1" applyAlignment="1" applyProtection="1">
      <alignment horizontal="lef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176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18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justify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179" fontId="13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183" fontId="17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Border="1" applyAlignment="1" applyProtection="1">
      <alignment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hidden="1"/>
    </xf>
    <xf numFmtId="182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vertical="center"/>
      <protection hidden="1"/>
    </xf>
    <xf numFmtId="179" fontId="17" fillId="0" borderId="0" xfId="0" applyNumberFormat="1" applyFont="1" applyBorder="1" applyAlignment="1" applyProtection="1">
      <alignment horizontal="left" vertical="center"/>
      <protection locked="0"/>
    </xf>
    <xf numFmtId="179" fontId="17" fillId="0" borderId="0" xfId="0" applyNumberFormat="1" applyFont="1" applyBorder="1" applyAlignment="1" applyProtection="1">
      <alignment horizontal="center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0" fillId="0" borderId="8" xfId="0" applyFont="1" applyFill="1" applyBorder="1" applyAlignment="1" applyProtection="1">
      <alignment horizontal="left" vertical="center" shrinkToFit="1"/>
      <protection hidden="1"/>
    </xf>
    <xf numFmtId="0" fontId="35" fillId="2" borderId="9" xfId="0" applyFont="1" applyFill="1" applyBorder="1" applyAlignment="1" applyProtection="1">
      <alignment horizontal="center" vertical="center"/>
      <protection hidden="1"/>
    </xf>
    <xf numFmtId="0" fontId="35" fillId="2" borderId="10" xfId="0" applyFont="1" applyFill="1" applyBorder="1" applyAlignment="1" applyProtection="1">
      <alignment horizontal="center" vertical="center"/>
      <protection hidden="1"/>
    </xf>
    <xf numFmtId="0" fontId="35" fillId="2" borderId="11" xfId="0" applyFont="1" applyFill="1" applyBorder="1" applyAlignment="1" applyProtection="1">
      <alignment horizontal="center" vertical="center"/>
      <protection hidden="1"/>
    </xf>
    <xf numFmtId="0" fontId="35" fillId="2" borderId="1" xfId="0" applyFont="1" applyFill="1" applyBorder="1" applyAlignment="1" applyProtection="1">
      <alignment horizontal="center" vertical="center"/>
      <protection hidden="1"/>
    </xf>
    <xf numFmtId="20" fontId="0" fillId="0" borderId="12" xfId="0" applyNumberFormat="1" applyFont="1" applyFill="1" applyBorder="1" applyAlignment="1" applyProtection="1">
      <alignment horizontal="center" vertical="center"/>
      <protection hidden="1"/>
    </xf>
    <xf numFmtId="20" fontId="0" fillId="0" borderId="13" xfId="0" applyNumberFormat="1" applyFont="1" applyFill="1" applyBorder="1" applyAlignment="1" applyProtection="1">
      <alignment horizontal="center" vertical="center"/>
      <protection hidden="1"/>
    </xf>
    <xf numFmtId="20" fontId="0" fillId="0" borderId="8" xfId="0" applyNumberFormat="1" applyFont="1" applyFill="1" applyBorder="1" applyAlignment="1" applyProtection="1">
      <alignment horizontal="center" vertical="center"/>
      <protection hidden="1"/>
    </xf>
    <xf numFmtId="2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left" vertical="center" shrinkToFit="1"/>
      <protection hidden="1"/>
    </xf>
    <xf numFmtId="0" fontId="0" fillId="0" borderId="1" xfId="0" applyFont="1" applyBorder="1" applyAlignment="1" applyProtection="1">
      <alignment horizontal="left" vertical="center" shrinkToFit="1"/>
      <protection hidden="1"/>
    </xf>
    <xf numFmtId="0" fontId="0" fillId="0" borderId="16" xfId="0" applyFont="1" applyBorder="1" applyAlignment="1" applyProtection="1">
      <alignment horizontal="left" vertical="center" shrinkToFit="1"/>
      <protection hidden="1"/>
    </xf>
    <xf numFmtId="0" fontId="0" fillId="0" borderId="7" xfId="0" applyFont="1" applyBorder="1" applyAlignment="1" applyProtection="1">
      <alignment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35" fillId="4" borderId="18" xfId="0" applyFont="1" applyFill="1" applyBorder="1" applyAlignment="1" applyProtection="1">
      <alignment horizontal="center" vertical="center"/>
      <protection hidden="1"/>
    </xf>
    <xf numFmtId="0" fontId="35" fillId="4" borderId="17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center" shrinkToFit="1"/>
      <protection hidden="1"/>
    </xf>
    <xf numFmtId="0" fontId="0" fillId="0" borderId="3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shrinkToFit="1"/>
      <protection hidden="1"/>
    </xf>
    <xf numFmtId="0" fontId="0" fillId="0" borderId="8" xfId="0" applyFont="1" applyBorder="1" applyAlignment="1" applyProtection="1">
      <alignment horizontal="left" vertical="center" shrinkToFit="1"/>
      <protection hidden="1"/>
    </xf>
    <xf numFmtId="0" fontId="0" fillId="0" borderId="2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shrinkToFit="1"/>
      <protection hidden="1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3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shrinkToFit="1"/>
      <protection hidden="1"/>
    </xf>
    <xf numFmtId="20" fontId="0" fillId="0" borderId="15" xfId="0" applyNumberFormat="1" applyFont="1" applyFill="1" applyBorder="1" applyAlignment="1" applyProtection="1">
      <alignment horizontal="center" vertical="center"/>
      <protection hidden="1"/>
    </xf>
    <xf numFmtId="20" fontId="0" fillId="0" borderId="1" xfId="0" applyNumberFormat="1" applyFont="1" applyFill="1" applyBorder="1" applyAlignment="1" applyProtection="1">
      <alignment horizontal="center" vertical="center"/>
      <protection hidden="1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35" fillId="5" borderId="22" xfId="0" applyFont="1" applyFill="1" applyBorder="1" applyAlignment="1" applyProtection="1">
      <alignment horizontal="center" vertical="center"/>
      <protection hidden="1"/>
    </xf>
    <xf numFmtId="0" fontId="35" fillId="5" borderId="23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0" fillId="6" borderId="25" xfId="0" applyFont="1" applyFill="1" applyBorder="1" applyAlignment="1" applyProtection="1">
      <alignment horizontal="center" textRotation="90" shrinkToFit="1"/>
      <protection hidden="1"/>
    </xf>
    <xf numFmtId="0" fontId="0" fillId="6" borderId="26" xfId="0" applyFont="1" applyFill="1" applyBorder="1" applyAlignment="1" applyProtection="1">
      <alignment horizontal="center" textRotation="90" shrinkToFit="1"/>
      <protection hidden="1"/>
    </xf>
    <xf numFmtId="0" fontId="0" fillId="6" borderId="27" xfId="0" applyFont="1" applyFill="1" applyBorder="1" applyAlignment="1" applyProtection="1">
      <alignment horizontal="center" textRotation="90" shrinkToFit="1"/>
      <protection hidden="1"/>
    </xf>
    <xf numFmtId="0" fontId="0" fillId="6" borderId="28" xfId="0" applyFont="1" applyFill="1" applyBorder="1" applyAlignment="1" applyProtection="1">
      <alignment horizontal="center" textRotation="90" shrinkToFit="1"/>
      <protection hidden="1"/>
    </xf>
    <xf numFmtId="0" fontId="0" fillId="6" borderId="29" xfId="0" applyFont="1" applyFill="1" applyBorder="1" applyAlignment="1" applyProtection="1">
      <alignment horizontal="center" textRotation="90" shrinkToFit="1"/>
      <protection hidden="1"/>
    </xf>
    <xf numFmtId="0" fontId="0" fillId="6" borderId="30" xfId="0" applyFont="1" applyFill="1" applyBorder="1" applyAlignment="1" applyProtection="1">
      <alignment horizontal="center" textRotation="90" shrinkToFit="1"/>
      <protection hidden="1"/>
    </xf>
    <xf numFmtId="0" fontId="35" fillId="2" borderId="21" xfId="0" applyFont="1" applyFill="1" applyBorder="1" applyAlignment="1" applyProtection="1">
      <alignment horizontal="center" vertical="center"/>
      <protection hidden="1"/>
    </xf>
    <xf numFmtId="0" fontId="13" fillId="7" borderId="31" xfId="0" applyFont="1" applyFill="1" applyBorder="1" applyAlignment="1" applyProtection="1">
      <alignment horizontal="center" vertical="center"/>
      <protection hidden="1"/>
    </xf>
    <xf numFmtId="0" fontId="13" fillId="7" borderId="32" xfId="0" applyFont="1" applyFill="1" applyBorder="1" applyAlignment="1" applyProtection="1">
      <alignment horizontal="center" vertical="center"/>
      <protection hidden="1"/>
    </xf>
    <xf numFmtId="0" fontId="13" fillId="7" borderId="33" xfId="0" applyFont="1" applyFill="1" applyBorder="1" applyAlignment="1" applyProtection="1">
      <alignment horizontal="center" vertical="center"/>
      <protection hidden="1"/>
    </xf>
    <xf numFmtId="0" fontId="0" fillId="3" borderId="34" xfId="0" applyFont="1" applyFill="1" applyBorder="1" applyAlignment="1" applyProtection="1">
      <alignment horizontal="center" vertical="center" shrinkToFit="1"/>
      <protection hidden="1"/>
    </xf>
    <xf numFmtId="0" fontId="0" fillId="3" borderId="24" xfId="0" applyFont="1" applyFill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36" xfId="0" applyFont="1" applyBorder="1" applyAlignment="1" applyProtection="1">
      <alignment horizontal="center" vertical="center" shrinkToFit="1"/>
      <protection hidden="1"/>
    </xf>
    <xf numFmtId="0" fontId="0" fillId="0" borderId="8" xfId="0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hidden="1"/>
    </xf>
    <xf numFmtId="0" fontId="0" fillId="4" borderId="26" xfId="0" applyFont="1" applyFill="1" applyBorder="1" applyAlignment="1" applyProtection="1">
      <alignment horizontal="center" textRotation="90" shrinkToFit="1"/>
      <protection hidden="1"/>
    </xf>
    <xf numFmtId="0" fontId="0" fillId="4" borderId="37" xfId="0" applyFont="1" applyFill="1" applyBorder="1" applyAlignment="1" applyProtection="1">
      <alignment horizontal="center" textRotation="90" shrinkToFit="1"/>
      <protection hidden="1"/>
    </xf>
    <xf numFmtId="0" fontId="0" fillId="4" borderId="28" xfId="0" applyFont="1" applyFill="1" applyBorder="1" applyAlignment="1" applyProtection="1">
      <alignment horizontal="center" textRotation="90" shrinkToFit="1"/>
      <protection hidden="1"/>
    </xf>
    <xf numFmtId="0" fontId="0" fillId="4" borderId="38" xfId="0" applyFont="1" applyFill="1" applyBorder="1" applyAlignment="1" applyProtection="1">
      <alignment horizontal="center" textRotation="90" shrinkToFit="1"/>
      <protection hidden="1"/>
    </xf>
    <xf numFmtId="0" fontId="0" fillId="4" borderId="30" xfId="0" applyFont="1" applyFill="1" applyBorder="1" applyAlignment="1" applyProtection="1">
      <alignment horizontal="center" textRotation="90" shrinkToFit="1"/>
      <protection hidden="1"/>
    </xf>
    <xf numFmtId="0" fontId="0" fillId="4" borderId="39" xfId="0" applyFont="1" applyFill="1" applyBorder="1" applyAlignment="1" applyProtection="1">
      <alignment horizontal="center" textRotation="90" shrinkToFit="1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3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4" borderId="25" xfId="0" applyFont="1" applyFill="1" applyBorder="1" applyAlignment="1" applyProtection="1">
      <alignment horizontal="center" textRotation="90" shrinkToFit="1"/>
      <protection hidden="1"/>
    </xf>
    <xf numFmtId="0" fontId="0" fillId="4" borderId="27" xfId="0" applyFont="1" applyFill="1" applyBorder="1" applyAlignment="1" applyProtection="1">
      <alignment horizontal="center" textRotation="90" shrinkToFit="1"/>
      <protection hidden="1"/>
    </xf>
    <xf numFmtId="0" fontId="0" fillId="4" borderId="29" xfId="0" applyFont="1" applyFill="1" applyBorder="1" applyAlignment="1" applyProtection="1">
      <alignment horizontal="center" textRotation="90" shrinkToFit="1"/>
      <protection hidden="1"/>
    </xf>
    <xf numFmtId="0" fontId="0" fillId="3" borderId="8" xfId="0" applyFont="1" applyFill="1" applyBorder="1" applyAlignment="1" applyProtection="1">
      <alignment horizontal="center" vertical="center" shrinkToFit="1"/>
      <protection hidden="1"/>
    </xf>
    <xf numFmtId="0" fontId="0" fillId="3" borderId="2" xfId="0" applyFont="1" applyFill="1" applyBorder="1" applyAlignment="1" applyProtection="1">
      <alignment horizontal="center" vertical="center" shrinkToFit="1"/>
      <protection hidden="1"/>
    </xf>
    <xf numFmtId="0" fontId="0" fillId="3" borderId="12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0" fontId="0" fillId="2" borderId="26" xfId="0" applyFill="1" applyBorder="1" applyAlignment="1" applyProtection="1">
      <alignment horizontal="center" textRotation="90"/>
      <protection hidden="1"/>
    </xf>
    <xf numFmtId="0" fontId="0" fillId="2" borderId="28" xfId="0" applyFill="1" applyBorder="1" applyAlignment="1" applyProtection="1">
      <alignment horizontal="center" textRotation="90"/>
      <protection hidden="1"/>
    </xf>
    <xf numFmtId="0" fontId="0" fillId="2" borderId="30" xfId="0" applyFill="1" applyBorder="1" applyAlignment="1" applyProtection="1">
      <alignment horizontal="center" textRotation="90"/>
      <protection hidden="1"/>
    </xf>
    <xf numFmtId="0" fontId="0" fillId="2" borderId="25" xfId="0" applyFill="1" applyBorder="1" applyAlignment="1" applyProtection="1">
      <alignment horizontal="center" textRotation="90"/>
      <protection hidden="1"/>
    </xf>
    <xf numFmtId="0" fontId="0" fillId="2" borderId="27" xfId="0" applyFill="1" applyBorder="1" applyAlignment="1" applyProtection="1">
      <alignment horizontal="center" textRotation="90"/>
      <protection hidden="1"/>
    </xf>
    <xf numFmtId="0" fontId="0" fillId="2" borderId="29" xfId="0" applyFill="1" applyBorder="1" applyAlignment="1" applyProtection="1">
      <alignment horizontal="center" textRotation="90"/>
      <protection hidden="1"/>
    </xf>
    <xf numFmtId="0" fontId="0" fillId="3" borderId="40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ont="1" applyFill="1" applyBorder="1" applyAlignment="1" applyProtection="1">
      <alignment horizontal="center" vertical="center" shrinkToFit="1"/>
      <protection hidden="1"/>
    </xf>
    <xf numFmtId="182" fontId="0" fillId="0" borderId="18" xfId="0" applyNumberFormat="1" applyFont="1" applyBorder="1" applyAlignment="1" applyProtection="1">
      <alignment horizontal="center" vertical="center"/>
      <protection hidden="1"/>
    </xf>
    <xf numFmtId="182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left" vertical="center" shrinkToFit="1"/>
      <protection hidden="1"/>
    </xf>
    <xf numFmtId="0" fontId="0" fillId="0" borderId="36" xfId="0" applyFont="1" applyBorder="1" applyAlignment="1" applyProtection="1">
      <alignment horizontal="left" vertical="center" shrinkToFit="1"/>
      <protection hidden="1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27" fillId="8" borderId="31" xfId="0" applyFont="1" applyFill="1" applyBorder="1" applyAlignment="1" applyProtection="1">
      <alignment horizontal="center" vertical="center"/>
      <protection hidden="1"/>
    </xf>
    <xf numFmtId="0" fontId="27" fillId="8" borderId="32" xfId="0" applyFont="1" applyFill="1" applyBorder="1" applyAlignment="1" applyProtection="1">
      <alignment horizontal="center" vertical="center"/>
      <protection hidden="1"/>
    </xf>
    <xf numFmtId="0" fontId="27" fillId="8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85" fontId="1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6" fillId="5" borderId="42" xfId="0" applyFont="1" applyFill="1" applyBorder="1" applyAlignment="1" applyProtection="1">
      <alignment horizontal="center" vertical="center"/>
      <protection hidden="1"/>
    </xf>
    <xf numFmtId="0" fontId="26" fillId="5" borderId="32" xfId="0" applyFont="1" applyFill="1" applyBorder="1" applyAlignment="1" applyProtection="1">
      <alignment horizontal="center" vertical="center"/>
      <protection hidden="1"/>
    </xf>
    <xf numFmtId="0" fontId="26" fillId="5" borderId="43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 shrinkToFit="1"/>
      <protection hidden="1"/>
    </xf>
    <xf numFmtId="0" fontId="0" fillId="0" borderId="21" xfId="0" applyFont="1" applyBorder="1" applyAlignment="1" applyProtection="1">
      <alignment horizontal="left" vertical="center" shrinkToFit="1"/>
      <protection hidden="1"/>
    </xf>
    <xf numFmtId="0" fontId="0" fillId="0" borderId="34" xfId="0" applyFont="1" applyBorder="1" applyAlignment="1" applyProtection="1">
      <alignment horizontal="left" vertical="center" shrinkToFit="1"/>
      <protection hidden="1"/>
    </xf>
    <xf numFmtId="0" fontId="0" fillId="0" borderId="24" xfId="0" applyFont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3" xfId="0" applyFont="1" applyFill="1" applyBorder="1" applyAlignment="1" applyProtection="1">
      <alignment horizontal="center" vertical="center" shrinkToFit="1"/>
      <protection hidden="1"/>
    </xf>
    <xf numFmtId="0" fontId="0" fillId="3" borderId="13" xfId="0" applyFont="1" applyFill="1" applyBorder="1" applyAlignment="1" applyProtection="1">
      <alignment horizontal="center" vertical="center" shrinkToFit="1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26" fillId="4" borderId="42" xfId="0" applyFont="1" applyFill="1" applyBorder="1" applyAlignment="1" applyProtection="1">
      <alignment horizontal="center" vertical="center"/>
      <protection hidden="1"/>
    </xf>
    <xf numFmtId="0" fontId="26" fillId="4" borderId="32" xfId="0" applyFont="1" applyFill="1" applyBorder="1" applyAlignment="1" applyProtection="1">
      <alignment horizontal="center" vertical="center"/>
      <protection hidden="1"/>
    </xf>
    <xf numFmtId="0" fontId="26" fillId="4" borderId="43" xfId="0" applyFont="1" applyFill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0" fontId="26" fillId="7" borderId="31" xfId="0" applyFont="1" applyFill="1" applyBorder="1" applyAlignment="1" applyProtection="1">
      <alignment horizontal="center" vertical="center" shrinkToFit="1"/>
      <protection hidden="1"/>
    </xf>
    <xf numFmtId="0" fontId="26" fillId="7" borderId="32" xfId="0" applyFont="1" applyFill="1" applyBorder="1" applyAlignment="1" applyProtection="1">
      <alignment horizontal="center" vertical="center" shrinkToFit="1"/>
      <protection hidden="1"/>
    </xf>
    <xf numFmtId="182" fontId="0" fillId="0" borderId="41" xfId="0" applyNumberFormat="1" applyFont="1" applyBorder="1" applyAlignment="1" applyProtection="1">
      <alignment horizontal="center" vertical="center"/>
      <protection hidden="1"/>
    </xf>
    <xf numFmtId="182" fontId="0" fillId="0" borderId="13" xfId="0" applyNumberFormat="1" applyFont="1" applyBorder="1" applyAlignment="1" applyProtection="1">
      <alignment horizontal="center" vertical="center"/>
      <protection hidden="1"/>
    </xf>
    <xf numFmtId="0" fontId="26" fillId="5" borderId="44" xfId="0" applyFont="1" applyFill="1" applyBorder="1" applyAlignment="1" applyProtection="1">
      <alignment horizontal="center" vertical="center"/>
      <protection hidden="1"/>
    </xf>
    <xf numFmtId="182" fontId="0" fillId="0" borderId="45" xfId="0" applyNumberFormat="1" applyFont="1" applyBorder="1" applyAlignment="1" applyProtection="1">
      <alignment horizontal="center" vertical="center"/>
      <protection hidden="1"/>
    </xf>
    <xf numFmtId="182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8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9" borderId="14" xfId="0" applyFont="1" applyFill="1" applyBorder="1" applyAlignment="1" applyProtection="1">
      <alignment horizontal="center" vertical="center"/>
      <protection hidden="1"/>
    </xf>
    <xf numFmtId="0" fontId="0" fillId="9" borderId="3" xfId="0" applyFont="1" applyFill="1" applyBorder="1" applyAlignment="1" applyProtection="1">
      <alignment horizontal="center" vertical="center"/>
      <protection hidden="1"/>
    </xf>
    <xf numFmtId="0" fontId="0" fillId="9" borderId="1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7" borderId="15" xfId="0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2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6" fillId="9" borderId="32" xfId="0" applyFont="1" applyFill="1" applyBorder="1" applyAlignment="1" applyProtection="1">
      <alignment horizontal="center" vertical="center"/>
      <protection hidden="1"/>
    </xf>
    <xf numFmtId="0" fontId="26" fillId="9" borderId="43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6" fillId="5" borderId="47" xfId="0" applyFont="1" applyFill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0" fontId="0" fillId="9" borderId="26" xfId="0" applyFont="1" applyFill="1" applyBorder="1" applyAlignment="1" applyProtection="1">
      <alignment horizontal="center" textRotation="90" shrinkToFit="1"/>
      <protection hidden="1"/>
    </xf>
    <xf numFmtId="0" fontId="0" fillId="9" borderId="28" xfId="0" applyFont="1" applyFill="1" applyBorder="1" applyAlignment="1" applyProtection="1">
      <alignment horizontal="center" textRotation="90" shrinkToFit="1"/>
      <protection hidden="1"/>
    </xf>
    <xf numFmtId="0" fontId="0" fillId="9" borderId="30" xfId="0" applyFont="1" applyFill="1" applyBorder="1" applyAlignment="1" applyProtection="1">
      <alignment horizontal="center" textRotation="90" shrinkToFit="1"/>
      <protection hidden="1"/>
    </xf>
    <xf numFmtId="182" fontId="0" fillId="0" borderId="49" xfId="0" applyNumberFormat="1" applyFont="1" applyBorder="1" applyAlignment="1" applyProtection="1">
      <alignment horizontal="center" vertical="center"/>
      <protection hidden="1"/>
    </xf>
    <xf numFmtId="182" fontId="0" fillId="0" borderId="50" xfId="0" applyNumberFormat="1" applyFont="1" applyBorder="1" applyAlignment="1" applyProtection="1">
      <alignment horizontal="center" vertical="center"/>
      <protection hidden="1"/>
    </xf>
    <xf numFmtId="0" fontId="26" fillId="9" borderId="31" xfId="0" applyFont="1" applyFill="1" applyBorder="1" applyAlignment="1" applyProtection="1">
      <alignment horizontal="center" vertical="center" shrinkToFit="1"/>
      <protection hidden="1"/>
    </xf>
    <xf numFmtId="0" fontId="26" fillId="9" borderId="32" xfId="0" applyFont="1" applyFill="1" applyBorder="1" applyAlignment="1" applyProtection="1">
      <alignment horizontal="center" vertical="center" shrinkToFit="1"/>
      <protection hidden="1"/>
    </xf>
    <xf numFmtId="181" fontId="0" fillId="0" borderId="14" xfId="0" applyNumberFormat="1" applyFont="1" applyFill="1" applyBorder="1" applyAlignment="1" applyProtection="1">
      <alignment horizontal="right" vertical="center"/>
      <protection locked="0"/>
    </xf>
    <xf numFmtId="181" fontId="0" fillId="0" borderId="3" xfId="0" applyNumberFormat="1" applyFont="1" applyFill="1" applyBorder="1" applyAlignment="1" applyProtection="1">
      <alignment horizontal="right" vertical="center"/>
      <protection locked="0"/>
    </xf>
    <xf numFmtId="0" fontId="26" fillId="9" borderId="42" xfId="0" applyFont="1" applyFill="1" applyBorder="1" applyAlignment="1" applyProtection="1">
      <alignment horizontal="center" vertical="center"/>
      <protection hidden="1"/>
    </xf>
    <xf numFmtId="0" fontId="0" fillId="9" borderId="37" xfId="0" applyFont="1" applyFill="1" applyBorder="1" applyAlignment="1" applyProtection="1">
      <alignment horizontal="center" textRotation="90" shrinkToFit="1"/>
      <protection hidden="1"/>
    </xf>
    <xf numFmtId="0" fontId="0" fillId="9" borderId="38" xfId="0" applyFont="1" applyFill="1" applyBorder="1" applyAlignment="1" applyProtection="1">
      <alignment horizontal="center" textRotation="90" shrinkToFit="1"/>
      <protection hidden="1"/>
    </xf>
    <xf numFmtId="0" fontId="0" fillId="9" borderId="39" xfId="0" applyFont="1" applyFill="1" applyBorder="1" applyAlignment="1" applyProtection="1">
      <alignment horizontal="center" textRotation="90" shrinkToFit="1"/>
      <protection hidden="1"/>
    </xf>
    <xf numFmtId="181" fontId="0" fillId="0" borderId="15" xfId="0" applyNumberFormat="1" applyFont="1" applyFill="1" applyBorder="1" applyAlignment="1" applyProtection="1">
      <alignment horizontal="right" vertical="center"/>
      <protection locked="0"/>
    </xf>
    <xf numFmtId="181" fontId="0" fillId="0" borderId="1" xfId="0" applyNumberFormat="1" applyFont="1" applyFill="1" applyBorder="1" applyAlignment="1" applyProtection="1">
      <alignment horizontal="right" vertical="center"/>
      <protection locked="0"/>
    </xf>
    <xf numFmtId="0" fontId="26" fillId="3" borderId="42" xfId="0" applyFont="1" applyFill="1" applyBorder="1" applyAlignment="1" applyProtection="1">
      <alignment horizontal="center" vertical="center"/>
      <protection hidden="1"/>
    </xf>
    <xf numFmtId="0" fontId="26" fillId="3" borderId="32" xfId="0" applyFont="1" applyFill="1" applyBorder="1" applyAlignment="1" applyProtection="1">
      <alignment horizontal="center" vertical="center"/>
      <protection hidden="1"/>
    </xf>
    <xf numFmtId="0" fontId="26" fillId="3" borderId="33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left" vertical="center" shrinkToFit="1"/>
      <protection hidden="1"/>
    </xf>
    <xf numFmtId="0" fontId="0" fillId="0" borderId="40" xfId="0" applyFont="1" applyBorder="1" applyAlignment="1" applyProtection="1">
      <alignment horizontal="left" vertical="center" shrinkToFit="1"/>
      <protection hidden="1"/>
    </xf>
    <xf numFmtId="0" fontId="0" fillId="9" borderId="25" xfId="0" applyFont="1" applyFill="1" applyBorder="1" applyAlignment="1" applyProtection="1">
      <alignment horizontal="center" textRotation="90" shrinkToFit="1"/>
      <protection hidden="1"/>
    </xf>
    <xf numFmtId="0" fontId="0" fillId="9" borderId="27" xfId="0" applyFont="1" applyFill="1" applyBorder="1" applyAlignment="1" applyProtection="1">
      <alignment horizontal="center" textRotation="90" shrinkToFit="1"/>
      <protection hidden="1"/>
    </xf>
    <xf numFmtId="0" fontId="0" fillId="9" borderId="29" xfId="0" applyFont="1" applyFill="1" applyBorder="1" applyAlignment="1" applyProtection="1">
      <alignment horizontal="center" textRotation="90" shrinkToFit="1"/>
      <protection hidden="1"/>
    </xf>
    <xf numFmtId="0" fontId="26" fillId="3" borderId="43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174" fontId="25" fillId="0" borderId="51" xfId="0" applyNumberFormat="1" applyFont="1" applyFill="1" applyBorder="1" applyAlignment="1" applyProtection="1">
      <alignment horizontal="center" vertical="center"/>
      <protection hidden="1"/>
    </xf>
    <xf numFmtId="174" fontId="25" fillId="0" borderId="7" xfId="0" applyNumberFormat="1" applyFont="1" applyFill="1" applyBorder="1" applyAlignment="1" applyProtection="1">
      <alignment horizontal="center" vertical="center"/>
      <protection hidden="1"/>
    </xf>
    <xf numFmtId="174" fontId="25" fillId="0" borderId="52" xfId="0" applyNumberFormat="1" applyFont="1" applyFill="1" applyBorder="1" applyAlignment="1" applyProtection="1">
      <alignment horizontal="center" vertical="center"/>
      <protection hidden="1"/>
    </xf>
    <xf numFmtId="174" fontId="25" fillId="0" borderId="53" xfId="0" applyNumberFormat="1" applyFont="1" applyFill="1" applyBorder="1" applyAlignment="1" applyProtection="1">
      <alignment horizontal="center" vertical="center"/>
      <protection hidden="1"/>
    </xf>
    <xf numFmtId="174" fontId="25" fillId="0" borderId="5" xfId="0" applyNumberFormat="1" applyFont="1" applyFill="1" applyBorder="1" applyAlignment="1" applyProtection="1">
      <alignment horizontal="center" vertical="center"/>
      <protection hidden="1"/>
    </xf>
    <xf numFmtId="174" fontId="25" fillId="0" borderId="54" xfId="0" applyNumberFormat="1" applyFont="1" applyFill="1" applyBorder="1" applyAlignment="1" applyProtection="1">
      <alignment horizontal="center" vertical="center"/>
      <protection hidden="1"/>
    </xf>
    <xf numFmtId="0" fontId="26" fillId="10" borderId="42" xfId="0" applyFont="1" applyFill="1" applyBorder="1" applyAlignment="1" applyProtection="1">
      <alignment horizontal="center" vertical="center"/>
      <protection hidden="1"/>
    </xf>
    <xf numFmtId="0" fontId="26" fillId="10" borderId="32" xfId="0" applyFont="1" applyFill="1" applyBorder="1" applyAlignment="1" applyProtection="1">
      <alignment horizontal="center" vertical="center"/>
      <protection hidden="1"/>
    </xf>
    <xf numFmtId="0" fontId="26" fillId="10" borderId="43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6" borderId="23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32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textRotation="90"/>
      <protection hidden="1"/>
    </xf>
    <xf numFmtId="0" fontId="0" fillId="7" borderId="28" xfId="0" applyFill="1" applyBorder="1" applyAlignment="1" applyProtection="1">
      <alignment horizontal="center" textRotation="90"/>
      <protection hidden="1"/>
    </xf>
    <xf numFmtId="0" fontId="0" fillId="7" borderId="30" xfId="0" applyFill="1" applyBorder="1" applyAlignment="1" applyProtection="1">
      <alignment horizontal="center" textRotation="90"/>
      <protection hidden="1"/>
    </xf>
    <xf numFmtId="0" fontId="0" fillId="7" borderId="37" xfId="0" applyFill="1" applyBorder="1" applyAlignment="1" applyProtection="1">
      <alignment horizontal="center" textRotation="90"/>
      <protection hidden="1"/>
    </xf>
    <xf numFmtId="0" fontId="0" fillId="7" borderId="38" xfId="0" applyFill="1" applyBorder="1" applyAlignment="1" applyProtection="1">
      <alignment horizontal="center" textRotation="90"/>
      <protection hidden="1"/>
    </xf>
    <xf numFmtId="0" fontId="0" fillId="7" borderId="39" xfId="0" applyFill="1" applyBorder="1" applyAlignment="1" applyProtection="1">
      <alignment horizontal="center" textRotation="90"/>
      <protection hidden="1"/>
    </xf>
    <xf numFmtId="0" fontId="13" fillId="9" borderId="31" xfId="0" applyFont="1" applyFill="1" applyBorder="1" applyAlignment="1" applyProtection="1">
      <alignment horizontal="center" vertical="center"/>
      <protection hidden="1"/>
    </xf>
    <xf numFmtId="0" fontId="13" fillId="9" borderId="32" xfId="0" applyFont="1" applyFill="1" applyBorder="1" applyAlignment="1" applyProtection="1">
      <alignment horizontal="center" vertical="center"/>
      <protection hidden="1"/>
    </xf>
    <xf numFmtId="0" fontId="13" fillId="9" borderId="33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 shrinkToFit="1"/>
      <protection hidden="1"/>
    </xf>
    <xf numFmtId="0" fontId="35" fillId="6" borderId="18" xfId="0" applyFont="1" applyFill="1" applyBorder="1" applyAlignment="1" applyProtection="1">
      <alignment horizontal="center" vertical="center"/>
      <protection hidden="1"/>
    </xf>
    <xf numFmtId="0" fontId="35" fillId="6" borderId="17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left" vertical="center"/>
      <protection locked="0"/>
    </xf>
    <xf numFmtId="0" fontId="0" fillId="7" borderId="25" xfId="0" applyFill="1" applyBorder="1" applyAlignment="1" applyProtection="1">
      <alignment horizontal="center" textRotation="90"/>
      <protection hidden="1"/>
    </xf>
    <xf numFmtId="0" fontId="0" fillId="7" borderId="27" xfId="0" applyFill="1" applyBorder="1" applyAlignment="1" applyProtection="1">
      <alignment horizontal="center" textRotation="90"/>
      <protection hidden="1"/>
    </xf>
    <xf numFmtId="0" fontId="0" fillId="7" borderId="29" xfId="0" applyFill="1" applyBorder="1" applyAlignment="1" applyProtection="1">
      <alignment horizontal="center" textRotation="90"/>
      <protection hidden="1"/>
    </xf>
    <xf numFmtId="0" fontId="0" fillId="0" borderId="48" xfId="0" applyFont="1" applyBorder="1" applyAlignment="1" applyProtection="1">
      <alignment horizontal="center" vertical="center" shrinkToFit="1"/>
      <protection hidden="1"/>
    </xf>
    <xf numFmtId="0" fontId="0" fillId="0" borderId="40" xfId="0" applyFont="1" applyBorder="1" applyAlignment="1" applyProtection="1">
      <alignment horizontal="center" vertical="center" shrinkToFit="1"/>
      <protection hidden="1"/>
    </xf>
    <xf numFmtId="0" fontId="26" fillId="7" borderId="51" xfId="0" applyFont="1" applyFill="1" applyBorder="1" applyAlignment="1" applyProtection="1">
      <alignment horizontal="center" vertical="center"/>
      <protection hidden="1"/>
    </xf>
    <xf numFmtId="0" fontId="26" fillId="7" borderId="7" xfId="0" applyFont="1" applyFill="1" applyBorder="1" applyAlignment="1" applyProtection="1">
      <alignment horizontal="center" vertical="center"/>
      <protection hidden="1"/>
    </xf>
    <xf numFmtId="0" fontId="26" fillId="7" borderId="55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6" fillId="4" borderId="44" xfId="0" applyFont="1" applyFill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181" fontId="0" fillId="0" borderId="8" xfId="0" applyNumberFormat="1" applyFont="1" applyFill="1" applyBorder="1" applyAlignment="1" applyProtection="1">
      <alignment horizontal="right" vertical="center"/>
      <protection locked="0"/>
    </xf>
    <xf numFmtId="181" fontId="0" fillId="0" borderId="2" xfId="0" applyNumberFormat="1" applyFont="1" applyFill="1" applyBorder="1" applyAlignment="1" applyProtection="1">
      <alignment horizontal="right" vertical="center"/>
      <protection locked="0"/>
    </xf>
    <xf numFmtId="0" fontId="26" fillId="3" borderId="56" xfId="0" applyFont="1" applyFill="1" applyBorder="1" applyAlignment="1" applyProtection="1">
      <alignment horizontal="center" vertical="center"/>
      <protection hidden="1"/>
    </xf>
    <xf numFmtId="0" fontId="26" fillId="3" borderId="44" xfId="0" applyFont="1" applyFill="1" applyBorder="1" applyAlignment="1" applyProtection="1">
      <alignment horizontal="center" vertical="center"/>
      <protection hidden="1"/>
    </xf>
    <xf numFmtId="0" fontId="26" fillId="2" borderId="31" xfId="0" applyFont="1" applyFill="1" applyBorder="1" applyAlignment="1" applyProtection="1">
      <alignment horizontal="center" vertical="center" shrinkToFit="1"/>
      <protection hidden="1"/>
    </xf>
    <xf numFmtId="0" fontId="26" fillId="2" borderId="32" xfId="0" applyFont="1" applyFill="1" applyBorder="1" applyAlignment="1" applyProtection="1">
      <alignment horizontal="center" vertical="center" shrinkToFit="1"/>
      <protection hidden="1"/>
    </xf>
    <xf numFmtId="0" fontId="0" fillId="4" borderId="23" xfId="0" applyFont="1" applyFill="1" applyBorder="1" applyAlignment="1" applyProtection="1">
      <alignment horizontal="center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hidden="1"/>
    </xf>
    <xf numFmtId="1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9" borderId="51" xfId="0" applyFont="1" applyFill="1" applyBorder="1" applyAlignment="1" applyProtection="1">
      <alignment horizontal="center" vertical="center"/>
      <protection hidden="1"/>
    </xf>
    <xf numFmtId="0" fontId="26" fillId="9" borderId="7" xfId="0" applyFont="1" applyFill="1" applyBorder="1" applyAlignment="1" applyProtection="1">
      <alignment horizontal="center" vertical="center"/>
      <protection hidden="1"/>
    </xf>
    <xf numFmtId="0" fontId="26" fillId="9" borderId="55" xfId="0" applyFont="1" applyFill="1" applyBorder="1" applyAlignment="1" applyProtection="1">
      <alignment horizontal="center" vertical="center"/>
      <protection hidden="1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4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26" fillId="3" borderId="31" xfId="0" applyFont="1" applyFill="1" applyBorder="1" applyAlignment="1" applyProtection="1">
      <alignment horizontal="center" vertical="center"/>
      <protection hidden="1"/>
    </xf>
    <xf numFmtId="0" fontId="25" fillId="0" borderId="59" xfId="0" applyFont="1" applyFill="1" applyBorder="1" applyAlignment="1" applyProtection="1">
      <alignment horizontal="center" vertical="center"/>
      <protection hidden="1"/>
    </xf>
    <xf numFmtId="0" fontId="25" fillId="0" borderId="52" xfId="0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54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26" fillId="10" borderId="31" xfId="0" applyFont="1" applyFill="1" applyBorder="1" applyAlignment="1" applyProtection="1">
      <alignment horizontal="center" vertical="center"/>
      <protection hidden="1"/>
    </xf>
    <xf numFmtId="0" fontId="26" fillId="8" borderId="31" xfId="0" applyFont="1" applyFill="1" applyBorder="1" applyAlignment="1" applyProtection="1">
      <alignment horizontal="center" vertical="center"/>
      <protection hidden="1"/>
    </xf>
    <xf numFmtId="0" fontId="26" fillId="8" borderId="43" xfId="0" applyFont="1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textRotation="90"/>
      <protection hidden="1"/>
    </xf>
    <xf numFmtId="0" fontId="0" fillId="2" borderId="38" xfId="0" applyFill="1" applyBorder="1" applyAlignment="1" applyProtection="1">
      <alignment horizontal="center" textRotation="90"/>
      <protection hidden="1"/>
    </xf>
    <xf numFmtId="0" fontId="0" fillId="2" borderId="39" xfId="0" applyFill="1" applyBorder="1" applyAlignment="1" applyProtection="1">
      <alignment horizontal="center" textRotation="90"/>
      <protection hidden="1"/>
    </xf>
    <xf numFmtId="0" fontId="26" fillId="2" borderId="32" xfId="0" applyFont="1" applyFill="1" applyBorder="1" applyAlignment="1" applyProtection="1">
      <alignment horizontal="center" vertical="center"/>
      <protection hidden="1"/>
    </xf>
    <xf numFmtId="0" fontId="26" fillId="2" borderId="43" xfId="0" applyFont="1" applyFill="1" applyBorder="1" applyAlignment="1" applyProtection="1">
      <alignment horizontal="center" vertical="center"/>
      <protection hidden="1"/>
    </xf>
    <xf numFmtId="0" fontId="26" fillId="2" borderId="42" xfId="0" applyFont="1" applyFill="1" applyBorder="1" applyAlignment="1" applyProtection="1">
      <alignment horizontal="center" vertical="center"/>
      <protection hidden="1"/>
    </xf>
    <xf numFmtId="0" fontId="26" fillId="2" borderId="44" xfId="0" applyFont="1" applyFill="1" applyBorder="1" applyAlignment="1" applyProtection="1">
      <alignment horizontal="center" vertical="center"/>
      <protection hidden="1"/>
    </xf>
    <xf numFmtId="182" fontId="0" fillId="0" borderId="9" xfId="0" applyNumberFormat="1" applyFont="1" applyBorder="1" applyAlignment="1" applyProtection="1">
      <alignment horizontal="center" vertical="center"/>
      <protection hidden="1"/>
    </xf>
    <xf numFmtId="182" fontId="0" fillId="0" borderId="10" xfId="0" applyNumberFormat="1" applyFont="1" applyBorder="1" applyAlignment="1" applyProtection="1">
      <alignment horizontal="center" vertical="center"/>
      <protection hidden="1"/>
    </xf>
    <xf numFmtId="0" fontId="13" fillId="4" borderId="31" xfId="0" applyFont="1" applyFill="1" applyBorder="1" applyAlignment="1" applyProtection="1">
      <alignment horizontal="center" vertical="center"/>
      <protection hidden="1"/>
    </xf>
    <xf numFmtId="0" fontId="13" fillId="4" borderId="32" xfId="0" applyFont="1" applyFill="1" applyBorder="1" applyAlignment="1" applyProtection="1">
      <alignment horizontal="center" vertical="center"/>
      <protection hidden="1"/>
    </xf>
    <xf numFmtId="0" fontId="13" fillId="4" borderId="33" xfId="0" applyFont="1" applyFill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left" vertical="center" shrinkToFit="1"/>
      <protection locked="0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13" fillId="6" borderId="31" xfId="0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left" vertical="center" shrinkToFit="1"/>
      <protection locked="0"/>
    </xf>
    <xf numFmtId="0" fontId="0" fillId="0" borderId="62" xfId="0" applyFont="1" applyBorder="1" applyAlignment="1" applyProtection="1">
      <alignment horizontal="left" vertical="center" shrinkToFit="1"/>
      <protection locked="0"/>
    </xf>
    <xf numFmtId="0" fontId="0" fillId="0" borderId="63" xfId="0" applyFont="1" applyBorder="1" applyAlignment="1" applyProtection="1">
      <alignment horizontal="left" vertical="center" shrinkToFit="1"/>
      <protection locked="0"/>
    </xf>
    <xf numFmtId="0" fontId="26" fillId="6" borderId="44" xfId="0" applyFont="1" applyFill="1" applyBorder="1" applyAlignment="1" applyProtection="1">
      <alignment horizontal="center" vertical="center"/>
      <protection hidden="1"/>
    </xf>
    <xf numFmtId="0" fontId="26" fillId="6" borderId="42" xfId="0" applyFont="1" applyFill="1" applyBorder="1" applyAlignment="1" applyProtection="1">
      <alignment horizontal="center" vertical="center"/>
      <protection hidden="1"/>
    </xf>
    <xf numFmtId="0" fontId="26" fillId="6" borderId="31" xfId="0" applyFont="1" applyFill="1" applyBorder="1" applyAlignment="1" applyProtection="1">
      <alignment horizontal="center" vertical="center" shrinkToFit="1"/>
      <protection hidden="1"/>
    </xf>
    <xf numFmtId="0" fontId="26" fillId="6" borderId="32" xfId="0" applyFont="1" applyFill="1" applyBorder="1" applyAlignment="1" applyProtection="1">
      <alignment horizontal="center" vertical="center" shrinkToFit="1"/>
      <protection hidden="1"/>
    </xf>
    <xf numFmtId="182" fontId="0" fillId="0" borderId="22" xfId="0" applyNumberFormat="1" applyFont="1" applyBorder="1" applyAlignment="1" applyProtection="1">
      <alignment horizontal="center" vertical="center"/>
      <protection hidden="1"/>
    </xf>
    <xf numFmtId="182" fontId="0" fillId="0" borderId="23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26" fillId="6" borderId="47" xfId="0" applyFont="1" applyFill="1" applyBorder="1" applyAlignment="1" applyProtection="1">
      <alignment horizontal="center" vertical="center"/>
      <protection hidden="1"/>
    </xf>
    <xf numFmtId="0" fontId="26" fillId="5" borderId="31" xfId="0" applyFont="1" applyFill="1" applyBorder="1" applyAlignment="1" applyProtection="1">
      <alignment horizontal="center" vertical="center" shrinkToFit="1"/>
      <protection hidden="1"/>
    </xf>
    <xf numFmtId="0" fontId="26" fillId="5" borderId="32" xfId="0" applyFont="1" applyFill="1" applyBorder="1" applyAlignment="1" applyProtection="1">
      <alignment horizontal="center" vertical="center" shrinkToFit="1"/>
      <protection hidden="1"/>
    </xf>
    <xf numFmtId="0" fontId="26" fillId="5" borderId="43" xfId="0" applyFont="1" applyFill="1" applyBorder="1" applyAlignment="1" applyProtection="1">
      <alignment horizontal="center" vertical="center" shrinkToFit="1"/>
      <protection hidden="1"/>
    </xf>
    <xf numFmtId="0" fontId="26" fillId="6" borderId="32" xfId="0" applyFont="1" applyFill="1" applyBorder="1" applyAlignment="1" applyProtection="1">
      <alignment horizontal="center" vertical="center"/>
      <protection hidden="1"/>
    </xf>
    <xf numFmtId="0" fontId="26" fillId="6" borderId="43" xfId="0" applyFont="1" applyFill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26" fillId="2" borderId="47" xfId="0" applyFont="1" applyFill="1" applyBorder="1" applyAlignment="1" applyProtection="1">
      <alignment horizontal="center" vertical="center"/>
      <protection hidden="1"/>
    </xf>
    <xf numFmtId="0" fontId="26" fillId="4" borderId="47" xfId="0" applyFont="1" applyFill="1" applyBorder="1" applyAlignment="1" applyProtection="1">
      <alignment horizontal="center" vertical="center"/>
      <protection hidden="1"/>
    </xf>
    <xf numFmtId="0" fontId="26" fillId="8" borderId="42" xfId="0" applyFont="1" applyFill="1" applyBorder="1" applyAlignment="1" applyProtection="1">
      <alignment horizontal="center" vertical="center"/>
      <protection hidden="1"/>
    </xf>
    <xf numFmtId="0" fontId="26" fillId="8" borderId="32" xfId="0" applyFont="1" applyFill="1" applyBorder="1" applyAlignment="1" applyProtection="1">
      <alignment horizontal="center" vertical="center"/>
      <protection hidden="1"/>
    </xf>
    <xf numFmtId="0" fontId="27" fillId="10" borderId="31" xfId="0" applyFont="1" applyFill="1" applyBorder="1" applyAlignment="1" applyProtection="1">
      <alignment horizontal="center" vertical="center"/>
      <protection hidden="1"/>
    </xf>
    <xf numFmtId="0" fontId="27" fillId="10" borderId="32" xfId="0" applyFont="1" applyFill="1" applyBorder="1" applyAlignment="1" applyProtection="1">
      <alignment horizontal="center" vertical="center"/>
      <protection hidden="1"/>
    </xf>
    <xf numFmtId="0" fontId="27" fillId="10" borderId="33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39" fillId="0" borderId="41" xfId="0" applyFont="1" applyBorder="1" applyAlignment="1" applyProtection="1">
      <alignment horizontal="center" vertical="center"/>
      <protection hidden="1"/>
    </xf>
    <xf numFmtId="0" fontId="39" fillId="0" borderId="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center" vertical="center"/>
      <protection hidden="1"/>
    </xf>
    <xf numFmtId="0" fontId="39" fillId="0" borderId="1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9" fillId="0" borderId="14" xfId="0" applyFont="1" applyBorder="1" applyAlignment="1" applyProtection="1">
      <alignment horizontal="left" vertical="center" shrinkToFit="1"/>
      <protection hidden="1"/>
    </xf>
    <xf numFmtId="0" fontId="39" fillId="0" borderId="3" xfId="0" applyFont="1" applyBorder="1" applyAlignment="1" applyProtection="1">
      <alignment horizontal="left" vertical="center" shrinkToFit="1"/>
      <protection hidden="1"/>
    </xf>
    <xf numFmtId="0" fontId="39" fillId="0" borderId="19" xfId="0" applyFont="1" applyBorder="1" applyAlignment="1" applyProtection="1">
      <alignment horizontal="left" vertical="center" shrinkToFit="1"/>
      <protection hidden="1"/>
    </xf>
    <xf numFmtId="0" fontId="39" fillId="0" borderId="8" xfId="0" applyFont="1" applyBorder="1" applyAlignment="1" applyProtection="1">
      <alignment horizontal="left" vertical="center" shrinkToFit="1"/>
      <protection hidden="1"/>
    </xf>
    <xf numFmtId="0" fontId="39" fillId="0" borderId="2" xfId="0" applyFont="1" applyBorder="1" applyAlignment="1" applyProtection="1">
      <alignment horizontal="left" vertical="center" shrinkToFit="1"/>
      <protection hidden="1"/>
    </xf>
    <xf numFmtId="0" fontId="39" fillId="0" borderId="20" xfId="0" applyFont="1" applyBorder="1" applyAlignment="1" applyProtection="1">
      <alignment horizontal="left" vertical="center" shrinkToFit="1"/>
      <protection hidden="1"/>
    </xf>
    <xf numFmtId="0" fontId="39" fillId="0" borderId="15" xfId="0" applyFont="1" applyBorder="1" applyAlignment="1" applyProtection="1">
      <alignment horizontal="left" vertical="center" shrinkToFit="1"/>
      <protection hidden="1"/>
    </xf>
    <xf numFmtId="0" fontId="39" fillId="0" borderId="1" xfId="0" applyFont="1" applyBorder="1" applyAlignment="1" applyProtection="1">
      <alignment horizontal="left" vertical="center" shrinkToFit="1"/>
      <protection hidden="1"/>
    </xf>
    <xf numFmtId="0" fontId="39" fillId="0" borderId="16" xfId="0" applyFont="1" applyBorder="1" applyAlignment="1" applyProtection="1">
      <alignment horizontal="left" vertical="center" shrinkToFit="1"/>
      <protection hidden="1"/>
    </xf>
    <xf numFmtId="0" fontId="26" fillId="4" borderId="31" xfId="0" applyFont="1" applyFill="1" applyBorder="1" applyAlignment="1" applyProtection="1">
      <alignment horizontal="center" vertical="center" shrinkToFit="1"/>
      <protection hidden="1"/>
    </xf>
    <xf numFmtId="0" fontId="26" fillId="4" borderId="32" xfId="0" applyFont="1" applyFill="1" applyBorder="1" applyAlignment="1" applyProtection="1">
      <alignment horizontal="center" vertical="center" shrinkToFit="1"/>
      <protection hidden="1"/>
    </xf>
    <xf numFmtId="0" fontId="13" fillId="2" borderId="31" xfId="0" applyFont="1" applyFill="1" applyBorder="1" applyAlignment="1" applyProtection="1">
      <alignment horizontal="center" vertical="center"/>
      <protection hidden="1"/>
    </xf>
    <xf numFmtId="0" fontId="13" fillId="2" borderId="32" xfId="0" applyFont="1" applyFill="1" applyBorder="1" applyAlignment="1" applyProtection="1">
      <alignment horizontal="center" vertical="center"/>
      <protection hidden="1"/>
    </xf>
    <xf numFmtId="0" fontId="13" fillId="2" borderId="33" xfId="0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82" fontId="0" fillId="0" borderId="11" xfId="0" applyNumberFormat="1" applyFont="1" applyBorder="1" applyAlignment="1" applyProtection="1">
      <alignment horizontal="center" vertical="center"/>
      <protection hidden="1"/>
    </xf>
    <xf numFmtId="182" fontId="0" fillId="0" borderId="21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41" xfId="0" applyFont="1" applyBorder="1" applyAlignment="1" applyProtection="1">
      <alignment horizontal="left" vertical="center" shrinkToFit="1"/>
      <protection hidden="1"/>
    </xf>
    <xf numFmtId="0" fontId="0" fillId="0" borderId="45" xfId="0" applyFont="1" applyBorder="1" applyAlignment="1" applyProtection="1">
      <alignment horizontal="left" vertical="center" shrinkToFit="1"/>
      <protection hidden="1"/>
    </xf>
    <xf numFmtId="0" fontId="0" fillId="0" borderId="61" xfId="0" applyFont="1" applyBorder="1" applyAlignment="1" applyProtection="1">
      <alignment horizontal="left" vertical="center" shrinkToFit="1"/>
      <protection hidden="1"/>
    </xf>
    <xf numFmtId="0" fontId="0" fillId="0" borderId="62" xfId="0" applyFont="1" applyBorder="1" applyAlignment="1" applyProtection="1">
      <alignment horizontal="left" vertical="center" shrinkToFit="1"/>
      <protection hidden="1"/>
    </xf>
    <xf numFmtId="0" fontId="0" fillId="0" borderId="63" xfId="0" applyFont="1" applyBorder="1" applyAlignment="1" applyProtection="1">
      <alignment horizontal="left" vertical="center" shrinkToFit="1"/>
      <protection hidden="1"/>
    </xf>
    <xf numFmtId="181" fontId="0" fillId="0" borderId="15" xfId="0" applyNumberFormat="1" applyFont="1" applyFill="1" applyBorder="1" applyAlignment="1" applyProtection="1">
      <alignment horizontal="right" vertical="center"/>
      <protection hidden="1"/>
    </xf>
    <xf numFmtId="18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181" fontId="0" fillId="0" borderId="8" xfId="0" applyNumberFormat="1" applyFont="1" applyFill="1" applyBorder="1" applyAlignment="1" applyProtection="1">
      <alignment horizontal="right" vertical="center"/>
      <protection hidden="1"/>
    </xf>
    <xf numFmtId="181" fontId="0" fillId="0" borderId="2" xfId="0" applyNumberFormat="1" applyFont="1" applyFill="1" applyBorder="1" applyAlignment="1" applyProtection="1">
      <alignment horizontal="right" vertical="center"/>
      <protection hidden="1"/>
    </xf>
    <xf numFmtId="181" fontId="0" fillId="0" borderId="14" xfId="0" applyNumberFormat="1" applyFont="1" applyFill="1" applyBorder="1" applyAlignment="1" applyProtection="1">
      <alignment horizontal="right" vertical="center"/>
      <protection hidden="1"/>
    </xf>
    <xf numFmtId="181" fontId="0" fillId="0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6" borderId="3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9" fontId="1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85" fontId="17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9" borderId="57" xfId="0" applyFont="1" applyFill="1" applyBorder="1" applyAlignment="1" applyProtection="1">
      <alignment horizontal="center" vertical="center"/>
      <protection hidden="1"/>
    </xf>
    <xf numFmtId="0" fontId="0" fillId="9" borderId="4" xfId="0" applyFont="1" applyFill="1" applyBorder="1" applyAlignment="1" applyProtection="1">
      <alignment horizontal="center" vertical="center"/>
      <protection hidden="1"/>
    </xf>
    <xf numFmtId="0" fontId="0" fillId="9" borderId="50" xfId="0" applyFont="1" applyFill="1" applyBorder="1" applyAlignment="1" applyProtection="1">
      <alignment horizontal="center" vertical="center"/>
      <protection hidden="1"/>
    </xf>
    <xf numFmtId="20" fontId="0" fillId="0" borderId="57" xfId="0" applyNumberFormat="1" applyFont="1" applyFill="1" applyBorder="1" applyAlignment="1" applyProtection="1">
      <alignment horizontal="center" vertical="center"/>
      <protection hidden="1"/>
    </xf>
    <xf numFmtId="20" fontId="0" fillId="0" borderId="4" xfId="0" applyNumberFormat="1" applyFont="1" applyFill="1" applyBorder="1" applyAlignment="1" applyProtection="1">
      <alignment horizontal="center" vertical="center"/>
      <protection hidden="1"/>
    </xf>
    <xf numFmtId="20" fontId="0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left" vertical="center" shrinkToFit="1"/>
      <protection hidden="1"/>
    </xf>
    <xf numFmtId="0" fontId="0" fillId="0" borderId="4" xfId="0" applyFont="1" applyFill="1" applyBorder="1" applyAlignment="1" applyProtection="1">
      <alignment horizontal="left" vertical="center" shrinkToFit="1"/>
      <protection hidden="1"/>
    </xf>
    <xf numFmtId="0" fontId="0" fillId="0" borderId="50" xfId="0" applyFont="1" applyFill="1" applyBorder="1" applyAlignment="1" applyProtection="1">
      <alignment horizontal="left" vertical="center" shrinkToFit="1"/>
      <protection hidden="1"/>
    </xf>
    <xf numFmtId="181" fontId="0" fillId="0" borderId="57" xfId="0" applyNumberFormat="1" applyFont="1" applyFill="1" applyBorder="1" applyAlignment="1" applyProtection="1">
      <alignment horizontal="right" vertical="center"/>
      <protection locked="0"/>
    </xf>
    <xf numFmtId="181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7" borderId="57" xfId="0" applyFont="1" applyFill="1" applyBorder="1" applyAlignment="1" applyProtection="1">
      <alignment horizontal="center" vertical="center"/>
      <protection hidden="1"/>
    </xf>
    <xf numFmtId="0" fontId="0" fillId="7" borderId="4" xfId="0" applyFont="1" applyFill="1" applyBorder="1" applyAlignment="1" applyProtection="1">
      <alignment horizontal="center" vertical="center"/>
      <protection hidden="1"/>
    </xf>
    <xf numFmtId="0" fontId="0" fillId="7" borderId="50" xfId="0" applyFont="1" applyFill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7" borderId="3" xfId="0" applyFont="1" applyFill="1" applyBorder="1" applyAlignment="1" applyProtection="1">
      <alignment horizontal="center" vertical="center"/>
      <protection hidden="1"/>
    </xf>
    <xf numFmtId="0" fontId="0" fillId="7" borderId="13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G172"/>
  <sheetViews>
    <sheetView showGridLines="0" showRowColHeaders="0" tabSelected="1" zoomScale="90" zoomScaleNormal="90" workbookViewId="0" topLeftCell="A1">
      <selection activeCell="B2" sqref="B2:BA2"/>
    </sheetView>
  </sheetViews>
  <sheetFormatPr defaultColWidth="11.421875" defaultRowHeight="12.75" zeroHeight="1"/>
  <cols>
    <col min="1" max="56" width="2.28125" style="116" customWidth="1"/>
    <col min="57" max="70" width="2.28125" style="98" customWidth="1"/>
    <col min="71" max="71" width="2.28125" style="116" customWidth="1"/>
    <col min="72" max="16384" width="2.28125" style="116" hidden="1" customWidth="1"/>
  </cols>
  <sheetData>
    <row r="1" spans="51:215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HG1" s="116" t="s">
        <v>70</v>
      </c>
    </row>
    <row r="2" spans="2:215" s="1" customFormat="1" ht="33" customHeight="1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6"/>
      <c r="BU2" s="6"/>
      <c r="BV2" s="6"/>
      <c r="BW2" s="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HG2" s="116" t="s">
        <v>71</v>
      </c>
    </row>
    <row r="3" spans="1:215" s="11" customFormat="1" ht="27" customHeight="1">
      <c r="A3" s="123"/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123"/>
      <c r="BC3" s="123"/>
      <c r="BD3" s="123"/>
      <c r="BE3" s="123"/>
      <c r="BF3" s="272" t="s">
        <v>69</v>
      </c>
      <c r="BG3" s="272"/>
      <c r="BH3" s="272"/>
      <c r="BI3" s="272"/>
      <c r="BJ3" s="272"/>
      <c r="BK3" s="272"/>
      <c r="BL3" s="272"/>
      <c r="BM3" s="7"/>
      <c r="BN3" s="7"/>
      <c r="BO3" s="7"/>
      <c r="BP3" s="7"/>
      <c r="BQ3" s="7"/>
      <c r="BR3" s="7"/>
      <c r="BS3" s="8"/>
      <c r="BT3" s="9"/>
      <c r="BU3" s="9"/>
      <c r="BV3" s="9"/>
      <c r="BW3" s="8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HG3" s="116" t="s">
        <v>72</v>
      </c>
    </row>
    <row r="4" spans="2:118" s="12" customFormat="1" ht="15">
      <c r="B4" s="271" t="s">
        <v>83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K4" s="13"/>
      <c r="BL4" s="13"/>
      <c r="BM4" s="13"/>
      <c r="BN4" s="13"/>
      <c r="BO4" s="13"/>
      <c r="BP4" s="13"/>
      <c r="BQ4" s="13"/>
      <c r="BR4" s="13"/>
      <c r="BS4" s="14"/>
      <c r="BT4" s="15"/>
      <c r="BU4" s="15"/>
      <c r="BV4" s="15"/>
      <c r="BW4" s="14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</row>
    <row r="5" spans="44:118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5"/>
      <c r="BU5" s="15"/>
      <c r="BV5" s="15"/>
      <c r="BW5" s="14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2:118" s="19" customFormat="1" ht="15">
      <c r="B6" s="270">
        <v>40341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3"/>
      <c r="BU6" s="23"/>
      <c r="BV6" s="23"/>
      <c r="BW6" s="22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</row>
    <row r="7" spans="44:118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5"/>
      <c r="BU7" s="15"/>
      <c r="BV7" s="15"/>
      <c r="BW7" s="14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2:118" s="12" customFormat="1" ht="15.75">
      <c r="B8" s="269" t="s">
        <v>2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5"/>
      <c r="BU8" s="15"/>
      <c r="BV8" s="15"/>
      <c r="BW8" s="14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</row>
    <row r="9" spans="51:118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/>
      <c r="BU9" s="15"/>
      <c r="BV9" s="15"/>
      <c r="BW9" s="14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ht="18" customHeight="1"/>
    <row r="11" spans="2:115" s="129" customFormat="1" ht="18" customHeight="1">
      <c r="B11" s="318" t="s">
        <v>81</v>
      </c>
      <c r="C11" s="318"/>
      <c r="D11" s="318"/>
      <c r="E11" s="318"/>
      <c r="F11" s="318"/>
      <c r="G11" s="318"/>
      <c r="H11" s="489">
        <v>0.4166666666666667</v>
      </c>
      <c r="I11" s="489"/>
      <c r="J11" s="489"/>
      <c r="K11" s="489"/>
      <c r="L11" s="129" t="s">
        <v>3</v>
      </c>
      <c r="T11" s="130" t="s">
        <v>4</v>
      </c>
      <c r="U11" s="490">
        <v>1</v>
      </c>
      <c r="V11" s="490"/>
      <c r="W11" s="131" t="s">
        <v>5</v>
      </c>
      <c r="X11" s="393">
        <v>10</v>
      </c>
      <c r="Y11" s="393"/>
      <c r="Z11" s="393"/>
      <c r="AA11" s="393"/>
      <c r="AB11" s="393"/>
      <c r="AC11" s="491">
        <f>IF(U11=2,"Halbzeit:","")</f>
      </c>
      <c r="AD11" s="491"/>
      <c r="AE11" s="491"/>
      <c r="AF11" s="491"/>
      <c r="AG11" s="491"/>
      <c r="AH11" s="491"/>
      <c r="AI11" s="393"/>
      <c r="AJ11" s="393"/>
      <c r="AK11" s="393"/>
      <c r="AL11" s="393"/>
      <c r="AM11" s="393"/>
      <c r="AO11" s="318" t="s">
        <v>6</v>
      </c>
      <c r="AP11" s="318"/>
      <c r="AQ11" s="318"/>
      <c r="AR11" s="318"/>
      <c r="AS11" s="318"/>
      <c r="AT11" s="318"/>
      <c r="AU11" s="318"/>
      <c r="AV11" s="318"/>
      <c r="AW11" s="380">
        <v>2</v>
      </c>
      <c r="AX11" s="380"/>
      <c r="AY11" s="380"/>
      <c r="AZ11" s="380"/>
      <c r="BA11" s="380"/>
      <c r="BB11" s="132"/>
      <c r="BC11" s="132"/>
      <c r="BD11" s="132"/>
      <c r="BE11" s="133"/>
      <c r="BF11" s="133"/>
      <c r="BG11" s="133"/>
      <c r="BH11" s="134"/>
      <c r="BI11" s="134"/>
      <c r="BJ11" s="134"/>
      <c r="BK11" s="133"/>
      <c r="BL11" s="135"/>
      <c r="BM11" s="135"/>
      <c r="BN11" s="135"/>
      <c r="BO11" s="135"/>
      <c r="BP11" s="135"/>
      <c r="BQ11" s="135"/>
      <c r="BR11" s="136"/>
      <c r="BS11" s="136"/>
      <c r="BT11" s="136"/>
      <c r="BU11" s="136"/>
      <c r="BV11" s="134"/>
      <c r="BW11" s="134"/>
      <c r="BX11" s="134"/>
      <c r="BY11" s="134"/>
      <c r="BZ11" s="134"/>
      <c r="CA11" s="134"/>
      <c r="CB11" s="136"/>
      <c r="CC11" s="136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</row>
    <row r="12" spans="2:115" s="129" customFormat="1" ht="18" customHeight="1">
      <c r="B12" s="130"/>
      <c r="C12" s="130"/>
      <c r="D12" s="130"/>
      <c r="E12" s="130"/>
      <c r="F12" s="130"/>
      <c r="G12" s="130"/>
      <c r="H12" s="163"/>
      <c r="I12" s="163"/>
      <c r="J12" s="163"/>
      <c r="K12" s="163"/>
      <c r="T12" s="130"/>
      <c r="U12" s="164"/>
      <c r="V12" s="164"/>
      <c r="W12" s="131"/>
      <c r="X12" s="161"/>
      <c r="Y12" s="161"/>
      <c r="Z12" s="161"/>
      <c r="AA12" s="161"/>
      <c r="AB12" s="161"/>
      <c r="AC12" s="165"/>
      <c r="AD12" s="165"/>
      <c r="AE12" s="165"/>
      <c r="AF12" s="165"/>
      <c r="AG12" s="165"/>
      <c r="AH12" s="165"/>
      <c r="AI12" s="161"/>
      <c r="AJ12" s="161"/>
      <c r="AK12" s="161"/>
      <c r="AL12" s="161"/>
      <c r="AM12" s="161"/>
      <c r="AO12" s="130"/>
      <c r="AP12" s="130"/>
      <c r="AQ12" s="130"/>
      <c r="AR12" s="130"/>
      <c r="AS12" s="130"/>
      <c r="AT12" s="130"/>
      <c r="AU12" s="130"/>
      <c r="AV12" s="130"/>
      <c r="AW12" s="162"/>
      <c r="AX12" s="162"/>
      <c r="AY12" s="162"/>
      <c r="AZ12" s="162"/>
      <c r="BA12" s="162"/>
      <c r="BB12" s="132"/>
      <c r="BC12" s="132"/>
      <c r="BD12" s="132"/>
      <c r="BE12" s="133"/>
      <c r="BF12" s="133"/>
      <c r="BG12" s="133"/>
      <c r="BH12" s="134"/>
      <c r="BI12" s="134"/>
      <c r="BJ12" s="134"/>
      <c r="BK12" s="133"/>
      <c r="BL12" s="135"/>
      <c r="BM12" s="135"/>
      <c r="BN12" s="135"/>
      <c r="BO12" s="135"/>
      <c r="BP12" s="135"/>
      <c r="BQ12" s="135"/>
      <c r="BR12" s="136"/>
      <c r="BS12" s="136"/>
      <c r="BT12" s="136"/>
      <c r="BU12" s="136"/>
      <c r="BV12" s="134"/>
      <c r="BW12" s="134"/>
      <c r="BX12" s="134"/>
      <c r="BY12" s="134"/>
      <c r="BZ12" s="134"/>
      <c r="CA12" s="134"/>
      <c r="CB12" s="136"/>
      <c r="CC12" s="136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</row>
    <row r="13" spans="2:118" s="1" customFormat="1" ht="18" customHeight="1">
      <c r="B13" s="32" t="s">
        <v>7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6"/>
      <c r="BU13" s="6"/>
      <c r="BV13" s="6"/>
      <c r="BW13" s="5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51:118" s="1" customFormat="1" ht="18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6"/>
      <c r="BU14" s="6"/>
      <c r="BV14" s="6"/>
      <c r="BW14" s="5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3:106" s="1" customFormat="1" ht="18" customHeight="1" thickBot="1">
      <c r="C15" s="509" t="s">
        <v>8</v>
      </c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1"/>
      <c r="Z15" s="449" t="s">
        <v>9</v>
      </c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1"/>
      <c r="AW15" s="458" t="s">
        <v>10</v>
      </c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60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2:106" s="1" customFormat="1" ht="18" customHeight="1">
      <c r="B16" s="33">
        <v>1</v>
      </c>
      <c r="C16" s="455" t="s">
        <v>11</v>
      </c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7"/>
      <c r="Y16" s="33">
        <v>1</v>
      </c>
      <c r="Z16" s="455" t="s">
        <v>12</v>
      </c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7"/>
      <c r="AV16" s="33">
        <v>1</v>
      </c>
      <c r="AW16" s="455" t="s">
        <v>13</v>
      </c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7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2:106" s="1" customFormat="1" ht="18" customHeight="1">
      <c r="B17" s="33">
        <v>2</v>
      </c>
      <c r="C17" s="452" t="s">
        <v>14</v>
      </c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4"/>
      <c r="Y17" s="33">
        <v>2</v>
      </c>
      <c r="Z17" s="452" t="s">
        <v>15</v>
      </c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4"/>
      <c r="AV17" s="33">
        <v>2</v>
      </c>
      <c r="AW17" s="452" t="s">
        <v>16</v>
      </c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4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2:106" s="1" customFormat="1" ht="18" customHeight="1">
      <c r="B18" s="33">
        <v>3</v>
      </c>
      <c r="C18" s="452" t="s">
        <v>17</v>
      </c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4"/>
      <c r="Y18" s="33">
        <v>3</v>
      </c>
      <c r="Z18" s="452" t="s">
        <v>18</v>
      </c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4"/>
      <c r="AV18" s="33">
        <v>3</v>
      </c>
      <c r="AW18" s="452" t="s">
        <v>19</v>
      </c>
      <c r="AX18" s="453"/>
      <c r="AY18" s="453"/>
      <c r="AZ18" s="453"/>
      <c r="BA18" s="453"/>
      <c r="BB18" s="453"/>
      <c r="BC18" s="453"/>
      <c r="BD18" s="453"/>
      <c r="BE18" s="453"/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4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2:106" s="1" customFormat="1" ht="18" customHeight="1" thickBot="1">
      <c r="B19" s="33">
        <v>4</v>
      </c>
      <c r="C19" s="452" t="s">
        <v>20</v>
      </c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4"/>
      <c r="Y19" s="33">
        <v>4</v>
      </c>
      <c r="Z19" s="452" t="s">
        <v>21</v>
      </c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4"/>
      <c r="AV19" s="33">
        <v>4</v>
      </c>
      <c r="AW19" s="461" t="s">
        <v>22</v>
      </c>
      <c r="AX19" s="462"/>
      <c r="AY19" s="462"/>
      <c r="AZ19" s="462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2:106" s="1" customFormat="1" ht="18" customHeight="1" thickBot="1">
      <c r="B20" s="33">
        <v>5</v>
      </c>
      <c r="C20" s="512" t="s">
        <v>23</v>
      </c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4"/>
      <c r="Y20" s="33">
        <v>5</v>
      </c>
      <c r="Z20" s="512" t="s">
        <v>24</v>
      </c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4"/>
      <c r="AV20" s="3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16" s="1" customFormat="1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6"/>
      <c r="BU21" s="6"/>
      <c r="BV21" s="6"/>
      <c r="BW21" s="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51:118" s="1" customFormat="1" ht="18" customHeight="1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6"/>
      <c r="BU22" s="6"/>
      <c r="BV22" s="6"/>
      <c r="BW22" s="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2:118" s="1" customFormat="1" ht="18" customHeight="1">
      <c r="B23" s="32" t="s">
        <v>25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6"/>
      <c r="BU23" s="6"/>
      <c r="BV23" s="6"/>
      <c r="BW23" s="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51:60" s="1" customFormat="1" ht="18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</row>
    <row r="25" spans="2:60" s="1" customFormat="1" ht="18" customHeight="1" thickBot="1">
      <c r="B25" s="411" t="s">
        <v>26</v>
      </c>
      <c r="C25" s="412"/>
      <c r="D25" s="347" t="s">
        <v>27</v>
      </c>
      <c r="E25" s="348"/>
      <c r="F25" s="357"/>
      <c r="G25" s="347" t="s">
        <v>82</v>
      </c>
      <c r="H25" s="348"/>
      <c r="I25" s="348"/>
      <c r="J25" s="357"/>
      <c r="K25" s="347" t="s">
        <v>28</v>
      </c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57"/>
      <c r="BB25" s="347" t="s">
        <v>29</v>
      </c>
      <c r="BC25" s="348"/>
      <c r="BD25" s="348"/>
      <c r="BE25" s="348"/>
      <c r="BF25" s="348"/>
      <c r="BG25" s="126"/>
      <c r="BH25" s="127"/>
    </row>
    <row r="26" spans="2:60" s="41" customFormat="1" ht="18" customHeight="1">
      <c r="B26" s="428">
        <v>1</v>
      </c>
      <c r="C26" s="429"/>
      <c r="D26" s="368" t="s">
        <v>30</v>
      </c>
      <c r="E26" s="368"/>
      <c r="F26" s="368"/>
      <c r="G26" s="198">
        <f>$H$11</f>
        <v>0.4166666666666667</v>
      </c>
      <c r="H26" s="199"/>
      <c r="I26" s="199"/>
      <c r="J26" s="200"/>
      <c r="K26" s="358" t="str">
        <f>C16</f>
        <v>A1</v>
      </c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42" t="s">
        <v>31</v>
      </c>
      <c r="AG26" s="193" t="str">
        <f>C17</f>
        <v>A2</v>
      </c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4"/>
      <c r="BB26" s="345"/>
      <c r="BC26" s="346"/>
      <c r="BD26" s="346"/>
      <c r="BE26" s="257"/>
      <c r="BF26" s="257"/>
      <c r="BG26" s="128"/>
      <c r="BH26" s="81"/>
    </row>
    <row r="27" spans="2:60" s="1" customFormat="1" ht="18" customHeight="1">
      <c r="B27" s="375">
        <v>2</v>
      </c>
      <c r="C27" s="376"/>
      <c r="D27" s="371" t="s">
        <v>32</v>
      </c>
      <c r="E27" s="371"/>
      <c r="F27" s="371"/>
      <c r="G27" s="173">
        <f aca="true" t="shared" si="0" ref="G27:G51">G26+TEXT($U$11*($X$11/1440)+($AI$11/1440)+($AW$11/1440),"hh:mm")</f>
        <v>0.42500000000000004</v>
      </c>
      <c r="H27" s="174"/>
      <c r="I27" s="174"/>
      <c r="J27" s="171"/>
      <c r="K27" s="166" t="str">
        <f>Z16</f>
        <v>B1</v>
      </c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50" t="s">
        <v>31</v>
      </c>
      <c r="AG27" s="203" t="str">
        <f>Z17</f>
        <v>B2</v>
      </c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4"/>
      <c r="BB27" s="409"/>
      <c r="BC27" s="410"/>
      <c r="BD27" s="410"/>
      <c r="BE27" s="369"/>
      <c r="BF27" s="369"/>
      <c r="BG27" s="128"/>
      <c r="BH27" s="81"/>
    </row>
    <row r="28" spans="2:60" s="1" customFormat="1" ht="18" customHeight="1" thickBot="1">
      <c r="B28" s="372">
        <v>3</v>
      </c>
      <c r="C28" s="373"/>
      <c r="D28" s="374" t="s">
        <v>33</v>
      </c>
      <c r="E28" s="374"/>
      <c r="F28" s="374"/>
      <c r="G28" s="176">
        <f t="shared" si="0"/>
        <v>0.4333333333333334</v>
      </c>
      <c r="H28" s="177"/>
      <c r="I28" s="177"/>
      <c r="J28" s="172"/>
      <c r="K28" s="197" t="str">
        <f>AW16</f>
        <v>C1</v>
      </c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99" t="s">
        <v>31</v>
      </c>
      <c r="AG28" s="195" t="str">
        <f>AW17</f>
        <v>C2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6"/>
      <c r="BB28" s="339"/>
      <c r="BC28" s="340"/>
      <c r="BD28" s="340"/>
      <c r="BE28" s="255"/>
      <c r="BF28" s="256"/>
      <c r="BG28" s="128"/>
      <c r="BH28" s="81"/>
    </row>
    <row r="29" spans="2:60" s="1" customFormat="1" ht="18" customHeight="1">
      <c r="B29" s="428">
        <v>4</v>
      </c>
      <c r="C29" s="429"/>
      <c r="D29" s="368" t="s">
        <v>30</v>
      </c>
      <c r="E29" s="368"/>
      <c r="F29" s="368"/>
      <c r="G29" s="198">
        <f t="shared" si="0"/>
        <v>0.44166666666666676</v>
      </c>
      <c r="H29" s="199"/>
      <c r="I29" s="199"/>
      <c r="J29" s="200"/>
      <c r="K29" s="358" t="str">
        <f>C18</f>
        <v>A3</v>
      </c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42" t="s">
        <v>31</v>
      </c>
      <c r="AG29" s="193" t="str">
        <f>C19</f>
        <v>A4</v>
      </c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4"/>
      <c r="BB29" s="345"/>
      <c r="BC29" s="346"/>
      <c r="BD29" s="346"/>
      <c r="BE29" s="257"/>
      <c r="BF29" s="258"/>
      <c r="BG29" s="128"/>
      <c r="BH29" s="81"/>
    </row>
    <row r="30" spans="2:60" s="1" customFormat="1" ht="18" customHeight="1">
      <c r="B30" s="375">
        <v>5</v>
      </c>
      <c r="C30" s="376"/>
      <c r="D30" s="371" t="s">
        <v>32</v>
      </c>
      <c r="E30" s="371"/>
      <c r="F30" s="371"/>
      <c r="G30" s="173">
        <f t="shared" si="0"/>
        <v>0.4500000000000001</v>
      </c>
      <c r="H30" s="174"/>
      <c r="I30" s="174"/>
      <c r="J30" s="171"/>
      <c r="K30" s="166" t="str">
        <f>Z18</f>
        <v>B3</v>
      </c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50" t="s">
        <v>31</v>
      </c>
      <c r="AG30" s="203" t="str">
        <f>Z19</f>
        <v>B4</v>
      </c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4"/>
      <c r="BB30" s="409"/>
      <c r="BC30" s="410"/>
      <c r="BD30" s="410"/>
      <c r="BE30" s="369"/>
      <c r="BF30" s="370"/>
      <c r="BG30" s="128"/>
      <c r="BH30" s="81"/>
    </row>
    <row r="31" spans="2:60" s="1" customFormat="1" ht="18" customHeight="1" thickBot="1">
      <c r="B31" s="372">
        <v>6</v>
      </c>
      <c r="C31" s="373"/>
      <c r="D31" s="374" t="s">
        <v>33</v>
      </c>
      <c r="E31" s="374"/>
      <c r="F31" s="374"/>
      <c r="G31" s="176">
        <f t="shared" si="0"/>
        <v>0.4583333333333335</v>
      </c>
      <c r="H31" s="177"/>
      <c r="I31" s="177"/>
      <c r="J31" s="172"/>
      <c r="K31" s="197" t="str">
        <f>AW18</f>
        <v>C3</v>
      </c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99" t="s">
        <v>31</v>
      </c>
      <c r="AG31" s="195" t="str">
        <f>AW19</f>
        <v>C4</v>
      </c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6"/>
      <c r="BB31" s="339"/>
      <c r="BC31" s="340"/>
      <c r="BD31" s="340"/>
      <c r="BE31" s="255"/>
      <c r="BF31" s="256"/>
      <c r="BG31" s="128"/>
      <c r="BH31" s="81"/>
    </row>
    <row r="32" spans="2:60" s="1" customFormat="1" ht="18" customHeight="1">
      <c r="B32" s="428">
        <v>7</v>
      </c>
      <c r="C32" s="429"/>
      <c r="D32" s="368" t="s">
        <v>30</v>
      </c>
      <c r="E32" s="368"/>
      <c r="F32" s="368"/>
      <c r="G32" s="198">
        <f t="shared" si="0"/>
        <v>0.46666666666666684</v>
      </c>
      <c r="H32" s="199"/>
      <c r="I32" s="199"/>
      <c r="J32" s="200"/>
      <c r="K32" s="358" t="str">
        <f>C20</f>
        <v>A5</v>
      </c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42" t="s">
        <v>31</v>
      </c>
      <c r="AG32" s="193" t="str">
        <f>C16</f>
        <v>A1</v>
      </c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4"/>
      <c r="BB32" s="345"/>
      <c r="BC32" s="346"/>
      <c r="BD32" s="346"/>
      <c r="BE32" s="257"/>
      <c r="BF32" s="258"/>
      <c r="BG32" s="128"/>
      <c r="BH32" s="81"/>
    </row>
    <row r="33" spans="2:60" s="1" customFormat="1" ht="18" customHeight="1" thickBot="1">
      <c r="B33" s="372">
        <v>8</v>
      </c>
      <c r="C33" s="373"/>
      <c r="D33" s="415" t="s">
        <v>32</v>
      </c>
      <c r="E33" s="415"/>
      <c r="F33" s="415"/>
      <c r="G33" s="176">
        <f t="shared" si="0"/>
        <v>0.4750000000000002</v>
      </c>
      <c r="H33" s="177"/>
      <c r="I33" s="177"/>
      <c r="J33" s="172"/>
      <c r="K33" s="197" t="str">
        <f>Z20</f>
        <v>B5</v>
      </c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99" t="s">
        <v>31</v>
      </c>
      <c r="AG33" s="195" t="str">
        <f>Z16</f>
        <v>B1</v>
      </c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6"/>
      <c r="BB33" s="339"/>
      <c r="BC33" s="340"/>
      <c r="BD33" s="340"/>
      <c r="BE33" s="255"/>
      <c r="BF33" s="256"/>
      <c r="BG33" s="128"/>
      <c r="BH33" s="81"/>
    </row>
    <row r="34" spans="2:60" s="1" customFormat="1" ht="18" customHeight="1">
      <c r="B34" s="428">
        <v>9</v>
      </c>
      <c r="C34" s="429"/>
      <c r="D34" s="368" t="s">
        <v>30</v>
      </c>
      <c r="E34" s="368"/>
      <c r="F34" s="368"/>
      <c r="G34" s="198">
        <f t="shared" si="0"/>
        <v>0.48333333333333356</v>
      </c>
      <c r="H34" s="199"/>
      <c r="I34" s="199"/>
      <c r="J34" s="200"/>
      <c r="K34" s="358" t="str">
        <f>C17</f>
        <v>A2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42" t="s">
        <v>31</v>
      </c>
      <c r="AG34" s="193" t="str">
        <f>C18</f>
        <v>A3</v>
      </c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4"/>
      <c r="BB34" s="345"/>
      <c r="BC34" s="346"/>
      <c r="BD34" s="346"/>
      <c r="BE34" s="257"/>
      <c r="BF34" s="258"/>
      <c r="BG34" s="128"/>
      <c r="BH34" s="81"/>
    </row>
    <row r="35" spans="2:60" s="1" customFormat="1" ht="18" customHeight="1">
      <c r="B35" s="375">
        <v>10</v>
      </c>
      <c r="C35" s="376"/>
      <c r="D35" s="371" t="s">
        <v>32</v>
      </c>
      <c r="E35" s="371"/>
      <c r="F35" s="371"/>
      <c r="G35" s="173">
        <f t="shared" si="0"/>
        <v>0.4916666666666669</v>
      </c>
      <c r="H35" s="174"/>
      <c r="I35" s="174"/>
      <c r="J35" s="171"/>
      <c r="K35" s="166" t="str">
        <f>Z17</f>
        <v>B2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50" t="s">
        <v>31</v>
      </c>
      <c r="AG35" s="203" t="str">
        <f>Z18</f>
        <v>B3</v>
      </c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4"/>
      <c r="BB35" s="409"/>
      <c r="BC35" s="410"/>
      <c r="BD35" s="410"/>
      <c r="BE35" s="369"/>
      <c r="BF35" s="370"/>
      <c r="BG35" s="128"/>
      <c r="BH35" s="81"/>
    </row>
    <row r="36" spans="2:60" s="1" customFormat="1" ht="18" customHeight="1" thickBot="1">
      <c r="B36" s="372">
        <v>11</v>
      </c>
      <c r="C36" s="373"/>
      <c r="D36" s="374" t="s">
        <v>33</v>
      </c>
      <c r="E36" s="374"/>
      <c r="F36" s="374"/>
      <c r="G36" s="176">
        <f t="shared" si="0"/>
        <v>0.5000000000000002</v>
      </c>
      <c r="H36" s="177"/>
      <c r="I36" s="177"/>
      <c r="J36" s="172"/>
      <c r="K36" s="197" t="str">
        <f>AW17</f>
        <v>C2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99" t="s">
        <v>31</v>
      </c>
      <c r="AG36" s="195" t="str">
        <f>AW18</f>
        <v>C3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6"/>
      <c r="BB36" s="339"/>
      <c r="BC36" s="340"/>
      <c r="BD36" s="340"/>
      <c r="BE36" s="255"/>
      <c r="BF36" s="256"/>
      <c r="BG36" s="128"/>
      <c r="BH36" s="81"/>
    </row>
    <row r="37" spans="2:60" s="1" customFormat="1" ht="18" customHeight="1">
      <c r="B37" s="428">
        <v>12</v>
      </c>
      <c r="C37" s="429"/>
      <c r="D37" s="368" t="s">
        <v>30</v>
      </c>
      <c r="E37" s="368"/>
      <c r="F37" s="368"/>
      <c r="G37" s="198">
        <f t="shared" si="0"/>
        <v>0.5083333333333335</v>
      </c>
      <c r="H37" s="199"/>
      <c r="I37" s="199"/>
      <c r="J37" s="200"/>
      <c r="K37" s="358" t="str">
        <f>C19</f>
        <v>A4</v>
      </c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42" t="s">
        <v>31</v>
      </c>
      <c r="AG37" s="193" t="str">
        <f>C20</f>
        <v>A5</v>
      </c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4"/>
      <c r="BB37" s="345"/>
      <c r="BC37" s="346"/>
      <c r="BD37" s="346"/>
      <c r="BE37" s="257"/>
      <c r="BF37" s="258"/>
      <c r="BG37" s="128"/>
      <c r="BH37" s="81"/>
    </row>
    <row r="38" spans="2:60" s="1" customFormat="1" ht="18" customHeight="1" thickBot="1">
      <c r="B38" s="372">
        <v>13</v>
      </c>
      <c r="C38" s="373"/>
      <c r="D38" s="415" t="s">
        <v>32</v>
      </c>
      <c r="E38" s="415"/>
      <c r="F38" s="415"/>
      <c r="G38" s="176">
        <f t="shared" si="0"/>
        <v>0.5166666666666668</v>
      </c>
      <c r="H38" s="177"/>
      <c r="I38" s="177"/>
      <c r="J38" s="172"/>
      <c r="K38" s="197" t="str">
        <f>Z19</f>
        <v>B4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99" t="s">
        <v>31</v>
      </c>
      <c r="AG38" s="195" t="str">
        <f>Z20</f>
        <v>B5</v>
      </c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6"/>
      <c r="BB38" s="339"/>
      <c r="BC38" s="340"/>
      <c r="BD38" s="340"/>
      <c r="BE38" s="255"/>
      <c r="BF38" s="256"/>
      <c r="BG38" s="128"/>
      <c r="BH38" s="81"/>
    </row>
    <row r="39" spans="2:60" s="1" customFormat="1" ht="18" customHeight="1">
      <c r="B39" s="428">
        <v>14</v>
      </c>
      <c r="C39" s="429"/>
      <c r="D39" s="368" t="s">
        <v>30</v>
      </c>
      <c r="E39" s="368"/>
      <c r="F39" s="368"/>
      <c r="G39" s="198">
        <f t="shared" si="0"/>
        <v>0.5250000000000001</v>
      </c>
      <c r="H39" s="199"/>
      <c r="I39" s="199"/>
      <c r="J39" s="200"/>
      <c r="K39" s="358" t="str">
        <f>C16</f>
        <v>A1</v>
      </c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42" t="s">
        <v>31</v>
      </c>
      <c r="AG39" s="193" t="str">
        <f>C18</f>
        <v>A3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4"/>
      <c r="BB39" s="345"/>
      <c r="BC39" s="346"/>
      <c r="BD39" s="346"/>
      <c r="BE39" s="257"/>
      <c r="BF39" s="258"/>
      <c r="BG39" s="128"/>
      <c r="BH39" s="81"/>
    </row>
    <row r="40" spans="2:60" s="1" customFormat="1" ht="18" customHeight="1">
      <c r="B40" s="375">
        <v>15</v>
      </c>
      <c r="C40" s="376"/>
      <c r="D40" s="371" t="s">
        <v>32</v>
      </c>
      <c r="E40" s="371"/>
      <c r="F40" s="371"/>
      <c r="G40" s="173">
        <f t="shared" si="0"/>
        <v>0.5333333333333334</v>
      </c>
      <c r="H40" s="174"/>
      <c r="I40" s="174"/>
      <c r="J40" s="171"/>
      <c r="K40" s="166" t="str">
        <f>Z16</f>
        <v>B1</v>
      </c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50" t="s">
        <v>31</v>
      </c>
      <c r="AG40" s="203" t="str">
        <f>Z18</f>
        <v>B3</v>
      </c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4"/>
      <c r="BB40" s="409"/>
      <c r="BC40" s="410"/>
      <c r="BD40" s="410"/>
      <c r="BE40" s="369"/>
      <c r="BF40" s="370"/>
      <c r="BG40" s="128"/>
      <c r="BH40" s="81"/>
    </row>
    <row r="41" spans="2:60" s="1" customFormat="1" ht="18" customHeight="1" thickBot="1">
      <c r="B41" s="372">
        <v>16</v>
      </c>
      <c r="C41" s="373"/>
      <c r="D41" s="374" t="s">
        <v>33</v>
      </c>
      <c r="E41" s="374"/>
      <c r="F41" s="374"/>
      <c r="G41" s="176">
        <f t="shared" si="0"/>
        <v>0.5416666666666667</v>
      </c>
      <c r="H41" s="177"/>
      <c r="I41" s="177"/>
      <c r="J41" s="172"/>
      <c r="K41" s="197" t="str">
        <f>AW16</f>
        <v>C1</v>
      </c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99" t="s">
        <v>31</v>
      </c>
      <c r="AG41" s="195" t="str">
        <f>AW18</f>
        <v>C3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6"/>
      <c r="BB41" s="339"/>
      <c r="BC41" s="340"/>
      <c r="BD41" s="340"/>
      <c r="BE41" s="255"/>
      <c r="BF41" s="256"/>
      <c r="BG41" s="128"/>
      <c r="BH41" s="81"/>
    </row>
    <row r="42" spans="2:60" s="1" customFormat="1" ht="18" customHeight="1">
      <c r="B42" s="428">
        <v>17</v>
      </c>
      <c r="C42" s="429"/>
      <c r="D42" s="368" t="s">
        <v>30</v>
      </c>
      <c r="E42" s="368"/>
      <c r="F42" s="368"/>
      <c r="G42" s="198">
        <f t="shared" si="0"/>
        <v>0.55</v>
      </c>
      <c r="H42" s="199"/>
      <c r="I42" s="199"/>
      <c r="J42" s="200"/>
      <c r="K42" s="358" t="str">
        <f>C17</f>
        <v>A2</v>
      </c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42" t="s">
        <v>31</v>
      </c>
      <c r="AG42" s="193" t="str">
        <f>C19</f>
        <v>A4</v>
      </c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4"/>
      <c r="BB42" s="345"/>
      <c r="BC42" s="346"/>
      <c r="BD42" s="346"/>
      <c r="BE42" s="257"/>
      <c r="BF42" s="258"/>
      <c r="BG42" s="128"/>
      <c r="BH42" s="81"/>
    </row>
    <row r="43" spans="2:60" s="1" customFormat="1" ht="18" customHeight="1">
      <c r="B43" s="375">
        <v>18</v>
      </c>
      <c r="C43" s="376"/>
      <c r="D43" s="371" t="s">
        <v>32</v>
      </c>
      <c r="E43" s="371"/>
      <c r="F43" s="371"/>
      <c r="G43" s="173">
        <f t="shared" si="0"/>
        <v>0.5583333333333333</v>
      </c>
      <c r="H43" s="174"/>
      <c r="I43" s="174"/>
      <c r="J43" s="171"/>
      <c r="K43" s="166" t="str">
        <f>Z17</f>
        <v>B2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50" t="s">
        <v>31</v>
      </c>
      <c r="AG43" s="203" t="str">
        <f>Z19</f>
        <v>B4</v>
      </c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4"/>
      <c r="BB43" s="409"/>
      <c r="BC43" s="410"/>
      <c r="BD43" s="410"/>
      <c r="BE43" s="369"/>
      <c r="BF43" s="370"/>
      <c r="BG43" s="128"/>
      <c r="BH43" s="81"/>
    </row>
    <row r="44" spans="2:60" s="1" customFormat="1" ht="18" customHeight="1" thickBot="1">
      <c r="B44" s="372">
        <v>19</v>
      </c>
      <c r="C44" s="373"/>
      <c r="D44" s="374" t="s">
        <v>33</v>
      </c>
      <c r="E44" s="374"/>
      <c r="F44" s="374"/>
      <c r="G44" s="176">
        <f t="shared" si="0"/>
        <v>0.5666666666666667</v>
      </c>
      <c r="H44" s="177"/>
      <c r="I44" s="177"/>
      <c r="J44" s="172"/>
      <c r="K44" s="197" t="str">
        <f>AW17</f>
        <v>C2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99" t="s">
        <v>31</v>
      </c>
      <c r="AG44" s="195" t="str">
        <f>AW19</f>
        <v>C4</v>
      </c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6"/>
      <c r="BB44" s="339"/>
      <c r="BC44" s="340"/>
      <c r="BD44" s="340"/>
      <c r="BE44" s="255"/>
      <c r="BF44" s="256"/>
      <c r="BG44" s="128"/>
      <c r="BH44" s="81"/>
    </row>
    <row r="45" spans="2:60" s="1" customFormat="1" ht="18" customHeight="1">
      <c r="B45" s="428">
        <v>20</v>
      </c>
      <c r="C45" s="429"/>
      <c r="D45" s="368" t="s">
        <v>30</v>
      </c>
      <c r="E45" s="368"/>
      <c r="F45" s="368"/>
      <c r="G45" s="198">
        <f t="shared" si="0"/>
        <v>0.575</v>
      </c>
      <c r="H45" s="199"/>
      <c r="I45" s="199"/>
      <c r="J45" s="200"/>
      <c r="K45" s="358" t="str">
        <f>C18</f>
        <v>A3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42" t="s">
        <v>31</v>
      </c>
      <c r="AG45" s="193" t="str">
        <f>C20</f>
        <v>A5</v>
      </c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4"/>
      <c r="BB45" s="345"/>
      <c r="BC45" s="346"/>
      <c r="BD45" s="346"/>
      <c r="BE45" s="257"/>
      <c r="BF45" s="258"/>
      <c r="BG45" s="128"/>
      <c r="BH45" s="81"/>
    </row>
    <row r="46" spans="2:60" s="1" customFormat="1" ht="18" customHeight="1" thickBot="1">
      <c r="B46" s="372">
        <v>21</v>
      </c>
      <c r="C46" s="373"/>
      <c r="D46" s="415" t="s">
        <v>32</v>
      </c>
      <c r="E46" s="415"/>
      <c r="F46" s="415"/>
      <c r="G46" s="176">
        <f t="shared" si="0"/>
        <v>0.5833333333333333</v>
      </c>
      <c r="H46" s="177"/>
      <c r="I46" s="177"/>
      <c r="J46" s="172"/>
      <c r="K46" s="197" t="str">
        <f>Z18</f>
        <v>B3</v>
      </c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99" t="s">
        <v>31</v>
      </c>
      <c r="AG46" s="195" t="str">
        <f>Z20</f>
        <v>B5</v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6"/>
      <c r="BB46" s="339"/>
      <c r="BC46" s="340"/>
      <c r="BD46" s="340"/>
      <c r="BE46" s="255"/>
      <c r="BF46" s="256"/>
      <c r="BG46" s="128"/>
      <c r="BH46" s="81"/>
    </row>
    <row r="47" spans="2:60" s="1" customFormat="1" ht="18" customHeight="1">
      <c r="B47" s="428">
        <v>22</v>
      </c>
      <c r="C47" s="429"/>
      <c r="D47" s="368" t="s">
        <v>30</v>
      </c>
      <c r="E47" s="368"/>
      <c r="F47" s="368"/>
      <c r="G47" s="198">
        <f t="shared" si="0"/>
        <v>0.5916666666666666</v>
      </c>
      <c r="H47" s="199"/>
      <c r="I47" s="199"/>
      <c r="J47" s="200"/>
      <c r="K47" s="358" t="str">
        <f>C19</f>
        <v>A4</v>
      </c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42" t="s">
        <v>31</v>
      </c>
      <c r="AG47" s="193" t="str">
        <f>C16</f>
        <v>A1</v>
      </c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4"/>
      <c r="BB47" s="345"/>
      <c r="BC47" s="346"/>
      <c r="BD47" s="346"/>
      <c r="BE47" s="257"/>
      <c r="BF47" s="258"/>
      <c r="BG47" s="128"/>
      <c r="BH47" s="81"/>
    </row>
    <row r="48" spans="2:60" s="1" customFormat="1" ht="18" customHeight="1">
      <c r="B48" s="375">
        <v>23</v>
      </c>
      <c r="C48" s="376"/>
      <c r="D48" s="371" t="s">
        <v>32</v>
      </c>
      <c r="E48" s="371"/>
      <c r="F48" s="371"/>
      <c r="G48" s="173">
        <f t="shared" si="0"/>
        <v>0.5999999999999999</v>
      </c>
      <c r="H48" s="174"/>
      <c r="I48" s="174"/>
      <c r="J48" s="171"/>
      <c r="K48" s="166" t="str">
        <f>Z19</f>
        <v>B4</v>
      </c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50" t="s">
        <v>31</v>
      </c>
      <c r="AG48" s="203" t="str">
        <f>Z16</f>
        <v>B1</v>
      </c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4"/>
      <c r="BB48" s="409"/>
      <c r="BC48" s="410"/>
      <c r="BD48" s="410"/>
      <c r="BE48" s="369"/>
      <c r="BF48" s="370"/>
      <c r="BG48" s="128"/>
      <c r="BH48" s="81"/>
    </row>
    <row r="49" spans="2:60" s="1" customFormat="1" ht="18" customHeight="1" thickBot="1">
      <c r="B49" s="372">
        <v>24</v>
      </c>
      <c r="C49" s="373"/>
      <c r="D49" s="374" t="s">
        <v>33</v>
      </c>
      <c r="E49" s="374"/>
      <c r="F49" s="374"/>
      <c r="G49" s="176">
        <f t="shared" si="0"/>
        <v>0.6083333333333332</v>
      </c>
      <c r="H49" s="177"/>
      <c r="I49" s="177"/>
      <c r="J49" s="172"/>
      <c r="K49" s="197" t="str">
        <f>AW19</f>
        <v>C4</v>
      </c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99" t="s">
        <v>31</v>
      </c>
      <c r="AG49" s="195" t="str">
        <f>AW16</f>
        <v>C1</v>
      </c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6"/>
      <c r="BB49" s="339"/>
      <c r="BC49" s="340"/>
      <c r="BD49" s="340"/>
      <c r="BE49" s="255"/>
      <c r="BF49" s="256"/>
      <c r="BG49" s="128"/>
      <c r="BH49" s="81"/>
    </row>
    <row r="50" spans="2:60" s="1" customFormat="1" ht="18" customHeight="1">
      <c r="B50" s="428">
        <v>25</v>
      </c>
      <c r="C50" s="429"/>
      <c r="D50" s="368" t="s">
        <v>30</v>
      </c>
      <c r="E50" s="368"/>
      <c r="F50" s="368"/>
      <c r="G50" s="198">
        <f t="shared" si="0"/>
        <v>0.6166666666666665</v>
      </c>
      <c r="H50" s="199"/>
      <c r="I50" s="199"/>
      <c r="J50" s="200"/>
      <c r="K50" s="358" t="str">
        <f>C20</f>
        <v>A5</v>
      </c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42" t="s">
        <v>31</v>
      </c>
      <c r="AG50" s="193" t="str">
        <f>C17</f>
        <v>A2</v>
      </c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4"/>
      <c r="BB50" s="345"/>
      <c r="BC50" s="346"/>
      <c r="BD50" s="346"/>
      <c r="BE50" s="257"/>
      <c r="BF50" s="258"/>
      <c r="BG50" s="128"/>
      <c r="BH50" s="81"/>
    </row>
    <row r="51" spans="2:60" s="1" customFormat="1" ht="18" customHeight="1" thickBot="1">
      <c r="B51" s="372">
        <v>26</v>
      </c>
      <c r="C51" s="373"/>
      <c r="D51" s="415" t="s">
        <v>32</v>
      </c>
      <c r="E51" s="415"/>
      <c r="F51" s="415"/>
      <c r="G51" s="176">
        <f t="shared" si="0"/>
        <v>0.6249999999999998</v>
      </c>
      <c r="H51" s="177"/>
      <c r="I51" s="177"/>
      <c r="J51" s="172"/>
      <c r="K51" s="197" t="str">
        <f>Z20</f>
        <v>B5</v>
      </c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99" t="s">
        <v>31</v>
      </c>
      <c r="AG51" s="195" t="str">
        <f>Z17</f>
        <v>B2</v>
      </c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6"/>
      <c r="BB51" s="339"/>
      <c r="BC51" s="340"/>
      <c r="BD51" s="340"/>
      <c r="BE51" s="255"/>
      <c r="BF51" s="256"/>
      <c r="BG51" s="128"/>
      <c r="BH51" s="81"/>
    </row>
    <row r="52" spans="2:60" s="1" customFormat="1" ht="18" customHeight="1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81"/>
      <c r="BH52" s="81"/>
    </row>
    <row r="53" spans="1:118" s="1" customFormat="1" ht="18" customHeight="1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6"/>
      <c r="M53" s="6"/>
      <c r="N53" s="6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T53" s="6"/>
      <c r="BU53" s="6"/>
      <c r="BV53" s="6"/>
      <c r="BW53" s="5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2:119" s="1" customFormat="1" ht="18" customHeight="1">
      <c r="B54" s="65"/>
      <c r="C54" s="65"/>
      <c r="D54" s="65"/>
      <c r="E54" s="65"/>
      <c r="F54" s="65"/>
      <c r="G54" s="65"/>
      <c r="H54" s="65"/>
      <c r="J54" s="32" t="s">
        <v>85</v>
      </c>
      <c r="AG54" s="246" t="str">
        <f>L62</f>
        <v>A1</v>
      </c>
      <c r="AH54" s="243"/>
      <c r="AI54" s="243"/>
      <c r="AJ54" s="243" t="str">
        <f>L63</f>
        <v>A2</v>
      </c>
      <c r="AK54" s="243"/>
      <c r="AL54" s="243"/>
      <c r="AM54" s="243" t="str">
        <f>L64</f>
        <v>A3</v>
      </c>
      <c r="AN54" s="243"/>
      <c r="AO54" s="243"/>
      <c r="AP54" s="243" t="str">
        <f>L65</f>
        <v>A4</v>
      </c>
      <c r="AQ54" s="243"/>
      <c r="AR54" s="243"/>
      <c r="AS54" s="243" t="str">
        <f>L66</f>
        <v>A5</v>
      </c>
      <c r="AT54" s="243"/>
      <c r="AU54" s="440"/>
      <c r="BD54" s="2"/>
      <c r="BE54" s="2"/>
      <c r="BF54" s="3"/>
      <c r="BG54" s="3"/>
      <c r="BH54" s="3"/>
      <c r="BI54" s="3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6"/>
      <c r="BV54" s="6"/>
      <c r="BW54" s="6"/>
      <c r="BX54" s="5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</row>
    <row r="55" spans="2:119" s="1" customFormat="1" ht="18" customHeight="1">
      <c r="B55" s="65"/>
      <c r="C55" s="65"/>
      <c r="D55" s="65"/>
      <c r="E55" s="65"/>
      <c r="F55" s="65"/>
      <c r="G55" s="65"/>
      <c r="H55" s="65"/>
      <c r="J55" s="32"/>
      <c r="AG55" s="247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441"/>
      <c r="BD55" s="2"/>
      <c r="BE55" s="2"/>
      <c r="BF55" s="3"/>
      <c r="BG55" s="3"/>
      <c r="BH55" s="3"/>
      <c r="BI55" s="3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5"/>
      <c r="BU55" s="6"/>
      <c r="BV55" s="6"/>
      <c r="BW55" s="6"/>
      <c r="BX55" s="5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</row>
    <row r="56" spans="2:71" s="1" customFormat="1" ht="18" customHeight="1">
      <c r="B56" s="65"/>
      <c r="C56" s="65"/>
      <c r="D56" s="65"/>
      <c r="E56" s="65"/>
      <c r="F56" s="65"/>
      <c r="G56" s="65"/>
      <c r="H56" s="65"/>
      <c r="J56" s="32"/>
      <c r="AG56" s="247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441"/>
      <c r="BD56" s="2"/>
      <c r="BE56" s="2"/>
      <c r="BF56" s="3"/>
      <c r="BG56" s="3"/>
      <c r="BH56" s="3"/>
      <c r="BI56" s="3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s="1" customFormat="1" ht="18" customHeight="1">
      <c r="B57" s="65"/>
      <c r="C57" s="65"/>
      <c r="D57" s="65"/>
      <c r="E57" s="65"/>
      <c r="F57" s="65"/>
      <c r="G57" s="65"/>
      <c r="H57" s="65"/>
      <c r="J57" s="32"/>
      <c r="AG57" s="247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441"/>
      <c r="BD57" s="2"/>
      <c r="BE57" s="2"/>
      <c r="BF57" s="3"/>
      <c r="BG57" s="3"/>
      <c r="BH57" s="3"/>
      <c r="BI57" s="3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18" customHeight="1">
      <c r="A58" s="1"/>
      <c r="B58" s="65"/>
      <c r="C58" s="65"/>
      <c r="D58" s="65"/>
      <c r="E58" s="65"/>
      <c r="F58" s="65"/>
      <c r="G58" s="65"/>
      <c r="H58" s="65"/>
      <c r="I58" s="1"/>
      <c r="J58" s="3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7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44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8" customHeight="1">
      <c r="A59" s="1"/>
      <c r="B59" s="65"/>
      <c r="C59" s="65"/>
      <c r="D59" s="65"/>
      <c r="E59" s="65"/>
      <c r="F59" s="65"/>
      <c r="G59" s="65"/>
      <c r="H59" s="65"/>
      <c r="I59" s="1"/>
      <c r="J59" s="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7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44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8" customHeight="1" thickBot="1">
      <c r="A60" s="1"/>
      <c r="B60" s="182" t="s">
        <v>34</v>
      </c>
      <c r="C60" s="182"/>
      <c r="D60" s="182"/>
      <c r="E60" s="182"/>
      <c r="F60" s="182"/>
      <c r="G60" s="182"/>
      <c r="H60" s="18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7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44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8" customHeight="1" thickBot="1">
      <c r="A61" s="66"/>
      <c r="B61" s="183" t="s">
        <v>36</v>
      </c>
      <c r="C61" s="183"/>
      <c r="D61" s="183"/>
      <c r="E61" s="183"/>
      <c r="F61" s="183" t="s">
        <v>37</v>
      </c>
      <c r="G61" s="183"/>
      <c r="H61" s="183"/>
      <c r="I61" s="66"/>
      <c r="J61" s="413" t="str">
        <f>IF(' '!V10=0,C15,IF(' '!L10&lt;&gt;' '!V10,"es liegen nicht alle Ergebnisse vor",C15))</f>
        <v>Gruppe A</v>
      </c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248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442"/>
      <c r="AV61" s="443" t="s">
        <v>38</v>
      </c>
      <c r="AW61" s="443"/>
      <c r="AX61" s="444"/>
      <c r="AY61" s="445" t="s">
        <v>39</v>
      </c>
      <c r="AZ61" s="443"/>
      <c r="BA61" s="444"/>
      <c r="BB61" s="445" t="s">
        <v>40</v>
      </c>
      <c r="BC61" s="443"/>
      <c r="BD61" s="444"/>
      <c r="BE61" s="445" t="s">
        <v>41</v>
      </c>
      <c r="BF61" s="443"/>
      <c r="BG61" s="444"/>
      <c r="BH61" s="446" t="s">
        <v>42</v>
      </c>
      <c r="BI61" s="446"/>
      <c r="BJ61" s="446"/>
      <c r="BK61" s="446"/>
      <c r="BL61" s="446"/>
      <c r="BM61" s="446" t="s">
        <v>43</v>
      </c>
      <c r="BN61" s="446"/>
      <c r="BO61" s="445"/>
      <c r="BP61" s="446" t="s">
        <v>44</v>
      </c>
      <c r="BQ61" s="446"/>
      <c r="BR61" s="479"/>
      <c r="BS61" s="66"/>
    </row>
    <row r="62" spans="1:71" ht="18" customHeight="1">
      <c r="A62" s="1"/>
      <c r="B62" s="184"/>
      <c r="C62" s="184"/>
      <c r="D62" s="184"/>
      <c r="E62" s="184"/>
      <c r="F62" s="184"/>
      <c r="G62" s="184"/>
      <c r="H62" s="184"/>
      <c r="I62" s="1"/>
      <c r="J62" s="447">
        <f>IF(' '!$V$10=0,"",1)</f>
      </c>
      <c r="K62" s="448"/>
      <c r="L62" s="352" t="str">
        <f>IF(' '!$V$10=0,C16,VLOOKUP(' '!L5,' '!$M$5:$Y$9,4,0))</f>
        <v>A1</v>
      </c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249"/>
      <c r="AH62" s="249"/>
      <c r="AI62" s="250"/>
      <c r="AJ62" s="230">
        <f>IF(AND(L62&amp;$AJ$54=VLOOKUP(L62&amp;$AJ$54,' '!$AL$4:$AP$57,1,0),VLOOKUP(L62&amp;$AJ$54,' '!$AL$4:$AP$57,4,0)&lt;&gt;""),VLOOKUP(L62&amp;$AJ$54,' '!$AL$4:$AP$57,4,0),VLOOKUP(L62&amp;$AJ$54,' '!$AL$4:$AP$57,5,0))</f>
      </c>
      <c r="AK62" s="231"/>
      <c r="AL62" s="232"/>
      <c r="AM62" s="230">
        <f>IF(AND(L62&amp;$AM$54=VLOOKUP(L62&amp;$AM$54,' '!$AL$4:$AP$57,1,0),VLOOKUP(L62&amp;$AM$54,' '!$AL$4:$AP$57,4,0)&lt;&gt;""),VLOOKUP(L62&amp;$AM$54,' '!$AL$4:$AP$57,4,0),VLOOKUP(L62&amp;$AM$54,' '!$AL$4:$AP$57,5,0))</f>
      </c>
      <c r="AN62" s="231"/>
      <c r="AO62" s="232"/>
      <c r="AP62" s="230">
        <f>IF(AND(L62&amp;$AP$54=VLOOKUP(L62&amp;$AP$54,' '!$AL$4:$AP$57,1,0),VLOOKUP(L62&amp;$AP$54,' '!$AL$4:$AP$57,4,0)&lt;&gt;""),VLOOKUP(L62&amp;$AP$54,' '!$AL$4:$AP$57,4,0),VLOOKUP(L62&amp;$AP$54,' '!$AL$4:$AP$57,5,0))</f>
      </c>
      <c r="AQ62" s="231"/>
      <c r="AR62" s="232"/>
      <c r="AS62" s="397">
        <f>IF(AND(L62&amp;$AS$54=VLOOKUP(L62&amp;$AS$54,' '!$AL$4:$AP$57,1,0),VLOOKUP(L62&amp;$AS$54,' '!$AL$4:$AP$57,4,0)&lt;&gt;""),VLOOKUP(L62&amp;$AS$54,' '!$AL$4:$AP$57,4,0),VLOOKUP(L62&amp;$AS$54,' '!$AL$4:$AP$57,5,0))</f>
      </c>
      <c r="AT62" s="398"/>
      <c r="AU62" s="398"/>
      <c r="AV62" s="303">
        <f>IF(' '!$V$10=0,"",VLOOKUP(' '!L5,' '!$M$5:$Y$9,10,0))</f>
      </c>
      <c r="AW62" s="303"/>
      <c r="AX62" s="304"/>
      <c r="AY62" s="284">
        <f>IF(' '!$V$10=0,"",VLOOKUP(' '!L5,' '!$M$5:$Y$9,11,0))</f>
      </c>
      <c r="AZ62" s="284"/>
      <c r="BA62" s="284"/>
      <c r="BB62" s="284">
        <f>IF(' '!$V$10=0,"",VLOOKUP(' '!L5,' '!$M$5:$Y$9,12,0))</f>
      </c>
      <c r="BC62" s="284"/>
      <c r="BD62" s="284"/>
      <c r="BE62" s="284">
        <f>IF(' '!$V$10=0,"",VLOOKUP(' '!L5,' '!$M$5:$Y$9,13,0))</f>
      </c>
      <c r="BF62" s="284"/>
      <c r="BG62" s="284"/>
      <c r="BH62" s="284">
        <f>IF(' '!$V$10=0,"",VLOOKUP(' '!L5,' '!$M$5:$Y$9,5,0))</f>
      </c>
      <c r="BI62" s="285"/>
      <c r="BJ62" s="75">
        <f>IF(' '!$V$10=0,"",":")</f>
      </c>
      <c r="BK62" s="478">
        <f>IF(' '!$V$10=0,"",VLOOKUP(' '!L5,' '!$M$5:$Y$9,6,0))</f>
      </c>
      <c r="BL62" s="323"/>
      <c r="BM62" s="330">
        <f>IF(' '!$V$10=0,"",BH62-BK62)</f>
      </c>
      <c r="BN62" s="330"/>
      <c r="BO62" s="331"/>
      <c r="BP62" s="323">
        <f>IF(' '!$V$10=0,"",VLOOKUP(' '!L5,' '!$M$5:$Y$9,7,0))</f>
      </c>
      <c r="BQ62" s="323"/>
      <c r="BR62" s="427"/>
      <c r="BS62" s="1"/>
    </row>
    <row r="63" spans="1:71" ht="18" customHeight="1">
      <c r="A63" s="1"/>
      <c r="B63" s="184"/>
      <c r="C63" s="184"/>
      <c r="D63" s="184"/>
      <c r="E63" s="184"/>
      <c r="F63" s="184"/>
      <c r="G63" s="184"/>
      <c r="H63" s="184"/>
      <c r="I63" s="1"/>
      <c r="J63" s="251">
        <f>IF(' '!$V$10=0,"",IF(VLOOKUP(' '!L6,' '!$M$5:$O$9,3,0)=MAX(J$62:J62),"",' '!L6))</f>
      </c>
      <c r="K63" s="252"/>
      <c r="L63" s="253" t="str">
        <f>IF(' '!$V$10=0,C17,VLOOKUP(' '!L6,' '!$M$5:$Y$9,4,0))</f>
        <v>A2</v>
      </c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20">
        <f>IF(AND(L63&amp;$AG$54=VLOOKUP(L63&amp;$AG$54,' '!$AL$4:$AP$57,1,0),VLOOKUP(L63&amp;$AG$54,' '!$AL$4:$AP$57,4,0)&lt;&gt;""),VLOOKUP(L63&amp;$AG$54,' '!$AL$4:$AP$57,4,0),VLOOKUP(L63&amp;$AG$54,' '!$AL$4:$AP$57,5,0))</f>
      </c>
      <c r="AH63" s="220"/>
      <c r="AI63" s="242"/>
      <c r="AJ63" s="239"/>
      <c r="AK63" s="240"/>
      <c r="AL63" s="241"/>
      <c r="AM63" s="221">
        <f>IF(AND(L63&amp;$AM$54=VLOOKUP(L63&amp;$AM$54,' '!$AL$4:$AP$57,1,0),VLOOKUP(L63&amp;$AM$54,' '!$AL$4:$AP$57,4,0)&lt;&gt;""),VLOOKUP(L63&amp;$AM$54,' '!$AL$4:$AP$57,4,0),VLOOKUP(L63&amp;$AM$54,' '!$AL$4:$AP$57,5,0))</f>
      </c>
      <c r="AN63" s="222"/>
      <c r="AO63" s="223"/>
      <c r="AP63" s="221">
        <f>IF(AND(L63&amp;$AP$54=VLOOKUP(L63&amp;$AP$54,' '!$AL$4:$AP$57,1,0),VLOOKUP(L63&amp;$AP$54,' '!$AL$4:$AP$57,4,0)&lt;&gt;""),VLOOKUP(L63&amp;$AP$54,' '!$AL$4:$AP$57,4,0),VLOOKUP(L63&amp;$AP$54,' '!$AL$4:$AP$57,5,0))</f>
      </c>
      <c r="AQ63" s="222"/>
      <c r="AR63" s="223"/>
      <c r="AS63" s="219">
        <f>IF(AND(L63&amp;$AS$54=VLOOKUP(L63&amp;$AS$54,' '!$AL$4:$AP$57,1,0),VLOOKUP(L63&amp;$AS$54,' '!$AL$4:$AP$57,4,0)&lt;&gt;""),VLOOKUP(L63&amp;$AS$54,' '!$AL$4:$AP$57,4,0),VLOOKUP(L63&amp;$AS$54,' '!$AL$4:$AP$57,5,0))</f>
      </c>
      <c r="AT63" s="220"/>
      <c r="AU63" s="220"/>
      <c r="AV63" s="289">
        <f>IF(' '!$V$10=0,"",VLOOKUP(' '!L6,' '!$M$5:$Y$9,10,0))</f>
      </c>
      <c r="AW63" s="289"/>
      <c r="AX63" s="290"/>
      <c r="AY63" s="280">
        <f>IF(' '!$V$10=0,"",VLOOKUP(' '!L6,' '!$M$5:$Y$9,11,0))</f>
      </c>
      <c r="AZ63" s="280"/>
      <c r="BA63" s="280"/>
      <c r="BB63" s="280">
        <f>IF(' '!$V$10=0,"",VLOOKUP(' '!L6,' '!$M$5:$Y$9,12,0))</f>
      </c>
      <c r="BC63" s="280"/>
      <c r="BD63" s="280"/>
      <c r="BE63" s="280">
        <f>IF(' '!$V$10=0,"",VLOOKUP(' '!L6,' '!$M$5:$Y$9,13,0))</f>
      </c>
      <c r="BF63" s="280"/>
      <c r="BG63" s="280"/>
      <c r="BH63" s="280">
        <f>IF(' '!$V$10=0,"",VLOOKUP(' '!L6,' '!$M$5:$Y$9,5,0))</f>
      </c>
      <c r="BI63" s="321"/>
      <c r="BJ63" s="78">
        <f>IF(' '!$V$10=0,"",":")</f>
      </c>
      <c r="BK63" s="403">
        <f>IF(' '!$V$10=0,"",VLOOKUP(' '!L6,' '!$M$5:$Y$9,6,0))</f>
      </c>
      <c r="BL63" s="280"/>
      <c r="BM63" s="305">
        <f>IF(' '!$V$10=0,"",BH63-BK63)</f>
      </c>
      <c r="BN63" s="305"/>
      <c r="BO63" s="306"/>
      <c r="BP63" s="280">
        <f>IF(' '!$V$10=0,"",VLOOKUP(' '!L6,' '!$M$5:$Y$9,7,0))</f>
      </c>
      <c r="BQ63" s="280"/>
      <c r="BR63" s="327"/>
      <c r="BS63" s="1"/>
    </row>
    <row r="64" spans="1:71" ht="18" customHeight="1">
      <c r="A64" s="1"/>
      <c r="B64" s="184"/>
      <c r="C64" s="184"/>
      <c r="D64" s="184"/>
      <c r="E64" s="184"/>
      <c r="F64" s="184"/>
      <c r="G64" s="184"/>
      <c r="H64" s="184"/>
      <c r="I64" s="1"/>
      <c r="J64" s="251">
        <f>IF(' '!$V$10=0,"",IF(VLOOKUP(' '!L7,' '!$M$5:$O$9,3,0)=MAX(J$62:J63),"",' '!L7))</f>
      </c>
      <c r="K64" s="252"/>
      <c r="L64" s="253" t="str">
        <f>IF(' '!$V$10=0,C18,VLOOKUP(' '!L7,' '!$M$5:$Y$9,4,0))</f>
        <v>A3</v>
      </c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20">
        <f>IF(AND(L64&amp;$AG$54=VLOOKUP(L64&amp;$AG$54,' '!$AL$4:$AP$57,1,0),VLOOKUP(L64&amp;$AG$54,' '!$AL$4:$AP$57,4,0)&lt;&gt;""),VLOOKUP(L64&amp;$AG$54,' '!$AL$4:$AP$57,4,0),VLOOKUP(L64&amp;$AG$54,' '!$AL$4:$AP$57,5,0))</f>
      </c>
      <c r="AH64" s="220"/>
      <c r="AI64" s="242"/>
      <c r="AJ64" s="221">
        <f>IF(AND(L64&amp;$AJ$54=VLOOKUP(L64&amp;$AJ$54,' '!$AL$4:$AP$57,1,0),VLOOKUP(L64&amp;$AJ$54,' '!$AL$4:$AP$57,4,0)&lt;&gt;""),VLOOKUP(L64&amp;$AJ$54,' '!$AL$4:$AP$57,4,0),VLOOKUP(L64&amp;$AJ$54,' '!$AL$4:$AP$57,5,0))</f>
      </c>
      <c r="AK64" s="222"/>
      <c r="AL64" s="223"/>
      <c r="AM64" s="239"/>
      <c r="AN64" s="240"/>
      <c r="AO64" s="241"/>
      <c r="AP64" s="221">
        <f>IF(AND(L64&amp;$AP$54=VLOOKUP(L64&amp;$AP$54,' '!$AL$4:$AP$57,1,0),VLOOKUP(L64&amp;$AP$54,' '!$AL$4:$AP$57,4,0)&lt;&gt;""),VLOOKUP(L64&amp;$AP$54,' '!$AL$4:$AP$57,4,0),VLOOKUP(L64&amp;$AP$54,' '!$AL$4:$AP$57,5,0))</f>
      </c>
      <c r="AQ64" s="222"/>
      <c r="AR64" s="223"/>
      <c r="AS64" s="219">
        <f>IF(AND(L64&amp;$AS$54=VLOOKUP(L64&amp;$AS$54,' '!$AL$4:$AP$57,1,0),VLOOKUP(L64&amp;$AS$54,' '!$AL$4:$AP$57,4,0)&lt;&gt;""),VLOOKUP(L64&amp;$AS$54,' '!$AL$4:$AP$57,4,0),VLOOKUP(L64&amp;$AS$54,' '!$AL$4:$AP$57,5,0))</f>
      </c>
      <c r="AT64" s="220"/>
      <c r="AU64" s="220"/>
      <c r="AV64" s="289">
        <f>IF(' '!$V$10=0,"",VLOOKUP(' '!L7,' '!$M$5:$Y$9,10,0))</f>
      </c>
      <c r="AW64" s="289"/>
      <c r="AX64" s="290"/>
      <c r="AY64" s="280">
        <f>IF(' '!$V$10=0,"",VLOOKUP(' '!L7,' '!$M$5:$Y$9,11,0))</f>
      </c>
      <c r="AZ64" s="280"/>
      <c r="BA64" s="280"/>
      <c r="BB64" s="280">
        <f>IF(' '!$V$10=0,"",VLOOKUP(' '!L7,' '!$M$5:$Y$9,12,0))</f>
      </c>
      <c r="BC64" s="280"/>
      <c r="BD64" s="280"/>
      <c r="BE64" s="280">
        <f>IF(' '!$V$10=0,"",VLOOKUP(' '!L7,' '!$M$5:$Y$9,13,0))</f>
      </c>
      <c r="BF64" s="280"/>
      <c r="BG64" s="280"/>
      <c r="BH64" s="280">
        <f>IF(' '!$V$10=0,"",VLOOKUP(' '!L7,' '!$M$5:$Y$9,5,0))</f>
      </c>
      <c r="BI64" s="321"/>
      <c r="BJ64" s="78">
        <f>IF(' '!$V$10=0,"",":")</f>
      </c>
      <c r="BK64" s="403">
        <f>IF(' '!$V$10=0,"",VLOOKUP(' '!L7,' '!$M$5:$Y$9,6,0))</f>
      </c>
      <c r="BL64" s="280"/>
      <c r="BM64" s="305">
        <f>IF(' '!$V$10=0,"",BH64-BK64)</f>
      </c>
      <c r="BN64" s="305"/>
      <c r="BO64" s="306"/>
      <c r="BP64" s="280">
        <f>IF(' '!$V$10=0,"",VLOOKUP(' '!L7,' '!$M$5:$Y$9,7,0))</f>
      </c>
      <c r="BQ64" s="280"/>
      <c r="BR64" s="327"/>
      <c r="BS64" s="1"/>
    </row>
    <row r="65" spans="1:71" ht="18" customHeight="1">
      <c r="A65" s="1"/>
      <c r="B65" s="184"/>
      <c r="C65" s="184"/>
      <c r="D65" s="184"/>
      <c r="E65" s="184"/>
      <c r="F65" s="184"/>
      <c r="G65" s="184"/>
      <c r="H65" s="184"/>
      <c r="I65" s="1"/>
      <c r="J65" s="251">
        <f>IF(' '!$V$10=0,"",IF(VLOOKUP(' '!L8,' '!$M$5:$O$9,3,0)=MAX(J$62:J64),"",' '!L8))</f>
      </c>
      <c r="K65" s="252"/>
      <c r="L65" s="253" t="str">
        <f>IF(' '!$V$10=0,C19,VLOOKUP(' '!L8,' '!$M$5:$Y$9,4,0))</f>
        <v>A4</v>
      </c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20">
        <f>IF(AND(L65&amp;$AG$54=VLOOKUP(L65&amp;$AG$54,' '!$AL$4:$AP$57,1,0),VLOOKUP(L65&amp;$AG$54,' '!$AL$4:$AP$57,4,0)&lt;&gt;""),VLOOKUP(L65&amp;$AG$54,' '!$AL$4:$AP$57,4,0),VLOOKUP(L65&amp;$AG$54,' '!$AL$4:$AP$57,5,0))</f>
      </c>
      <c r="AH65" s="220"/>
      <c r="AI65" s="242"/>
      <c r="AJ65" s="221">
        <f>IF(AND(L65&amp;$AJ$54=VLOOKUP(L65&amp;$AJ$54,' '!$AL$4:$AP$57,1,0),VLOOKUP(L65&amp;$AJ$54,' '!$AL$4:$AP$57,4,0)&lt;&gt;""),VLOOKUP(L65&amp;$AJ$54,' '!$AL$4:$AP$57,4,0),VLOOKUP(L65&amp;$AJ$54,' '!$AL$4:$AP$57,5,0))</f>
      </c>
      <c r="AK65" s="222"/>
      <c r="AL65" s="223"/>
      <c r="AM65" s="221">
        <f>IF(AND(L65&amp;$AM$54=VLOOKUP(L65&amp;$AM$54,' '!$AL$4:$AP$57,1,0),VLOOKUP(L65&amp;$AM$54,' '!$AL$4:$AP$57,4,0)&lt;&gt;""),VLOOKUP(L65&amp;$AM$54,' '!$AL$4:$AP$57,4,0),VLOOKUP(L65&amp;$AM$54,' '!$AL$4:$AP$57,5,0))</f>
      </c>
      <c r="AN65" s="222"/>
      <c r="AO65" s="223"/>
      <c r="AP65" s="239"/>
      <c r="AQ65" s="240"/>
      <c r="AR65" s="241"/>
      <c r="AS65" s="219">
        <f>IF(AND(L65&amp;$AS$54=VLOOKUP(L65&amp;$AS$54,' '!$AL$4:$AP$57,1,0),VLOOKUP(L65&amp;$AS$54,' '!$AL$4:$AP$57,4,0)&lt;&gt;""),VLOOKUP(L65&amp;$AS$54,' '!$AL$4:$AP$57,4,0),VLOOKUP(L65&amp;$AS$54,' '!$AL$4:$AP$57,5,0))</f>
      </c>
      <c r="AT65" s="220"/>
      <c r="AU65" s="220"/>
      <c r="AV65" s="289">
        <f>IF(' '!$V$10=0,"",VLOOKUP(' '!L8,' '!$M$5:$Y$9,10,0))</f>
      </c>
      <c r="AW65" s="289"/>
      <c r="AX65" s="290"/>
      <c r="AY65" s="280">
        <f>IF(' '!$V$10=0,"",VLOOKUP(' '!L8,' '!$M$5:$Y$9,11,0))</f>
      </c>
      <c r="AZ65" s="280"/>
      <c r="BA65" s="280"/>
      <c r="BB65" s="280">
        <f>IF(' '!$V$10=0,"",VLOOKUP(' '!L8,' '!$M$5:$Y$9,12,0))</f>
      </c>
      <c r="BC65" s="280"/>
      <c r="BD65" s="280"/>
      <c r="BE65" s="280">
        <f>IF(' '!$V$10=0,"",VLOOKUP(' '!L8,' '!$M$5:$Y$9,13,0))</f>
      </c>
      <c r="BF65" s="280"/>
      <c r="BG65" s="280"/>
      <c r="BH65" s="280">
        <f>IF(' '!$V$10=0,"",VLOOKUP(' '!L8,' '!$M$5:$Y$9,5,0))</f>
      </c>
      <c r="BI65" s="321"/>
      <c r="BJ65" s="78">
        <f>IF(' '!$V$10=0,"",":")</f>
      </c>
      <c r="BK65" s="403">
        <f>IF(' '!$V$10=0,"",VLOOKUP(' '!L8,' '!$M$5:$Y$9,6,0))</f>
      </c>
      <c r="BL65" s="280"/>
      <c r="BM65" s="305">
        <f>IF(' '!$V$10=0,"",BH65-BK65)</f>
      </c>
      <c r="BN65" s="305"/>
      <c r="BO65" s="306"/>
      <c r="BP65" s="280">
        <f>IF(' '!$V$10=0,"",VLOOKUP(' '!L8,' '!$M$5:$Y$9,7,0))</f>
      </c>
      <c r="BQ65" s="280"/>
      <c r="BR65" s="327"/>
      <c r="BS65" s="1"/>
    </row>
    <row r="66" spans="1:71" ht="18" customHeight="1" thickBot="1">
      <c r="A66" s="1"/>
      <c r="B66" s="184"/>
      <c r="C66" s="184"/>
      <c r="D66" s="184"/>
      <c r="E66" s="184"/>
      <c r="F66" s="184"/>
      <c r="G66" s="184"/>
      <c r="H66" s="184"/>
      <c r="I66" s="1"/>
      <c r="J66" s="468">
        <f>IF(' '!$V$10=0,"",IF(VLOOKUP(' '!L9,' '!$M$5:$O$9,3,0)=MAX(J$62:J65),"",' '!L9))</f>
      </c>
      <c r="K66" s="469"/>
      <c r="L66" s="278" t="str">
        <f>IF(' '!$V$10=0,C20,VLOOKUP(' '!L9,' '!$M$5:$Y$9,4,0))</f>
        <v>A5</v>
      </c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05">
        <f>IF(AND(L66&amp;$AG$54=VLOOKUP(L66&amp;$AG$54,' '!$AL$4:$AP$57,1,0),VLOOKUP(L66&amp;$AG$54,' '!$AL$4:$AP$57,4,0)&lt;&gt;""),VLOOKUP(L66&amp;$AG$54,' '!$AL$4:$AP$57,4,0),VLOOKUP(L66&amp;$AG$54,' '!$AL$4:$AP$57,5,0))</f>
      </c>
      <c r="AH66" s="205"/>
      <c r="AI66" s="206"/>
      <c r="AJ66" s="233">
        <f>IF(AND(L66&amp;$AJ$54=VLOOKUP(L66&amp;$AJ$54,' '!$AL$4:$AP$57,1,0),VLOOKUP(L66&amp;$AJ$54,' '!$AL$4:$AP$57,4,0)&lt;&gt;""),VLOOKUP(L66&amp;$AJ$54,' '!$AL$4:$AP$57,4,0),VLOOKUP(L66&amp;$AJ$54,' '!$AL$4:$AP$57,5,0))</f>
      </c>
      <c r="AK66" s="234"/>
      <c r="AL66" s="235"/>
      <c r="AM66" s="233">
        <f>IF(AND(L66&amp;$AM$54=VLOOKUP(L66&amp;$AM$54,' '!$AL$4:$AP$57,1,0),VLOOKUP(L66&amp;$AM$54,' '!$AL$4:$AP$57,4,0)&lt;&gt;""),VLOOKUP(L66&amp;$AM$54,' '!$AL$4:$AP$57,4,0),VLOOKUP(L66&amp;$AM$54,' '!$AL$4:$AP$57,5,0))</f>
      </c>
      <c r="AN66" s="234"/>
      <c r="AO66" s="235"/>
      <c r="AP66" s="233">
        <f>IF(AND(L66&amp;$AP$54=VLOOKUP(L66&amp;$AP$54,' '!$AL$4:$AP$57,1,0),VLOOKUP(L66&amp;$AP$54,' '!$AL$4:$AP$57,4,0)&lt;&gt;""),VLOOKUP(L66&amp;$AP$54,' '!$AL$4:$AP$57,4,0),VLOOKUP(L66&amp;$AP$54,' '!$AL$4:$AP$57,5,0))</f>
      </c>
      <c r="AQ66" s="234"/>
      <c r="AR66" s="235"/>
      <c r="AS66" s="217"/>
      <c r="AT66" s="218"/>
      <c r="AU66" s="218"/>
      <c r="AV66" s="282">
        <f>IF(' '!$V$10=0,"",VLOOKUP(' '!L9,' '!$M$5:$Y$9,10,0))</f>
      </c>
      <c r="AW66" s="282"/>
      <c r="AX66" s="283"/>
      <c r="AY66" s="281">
        <f>IF(' '!$V$10=0,"",VLOOKUP(' '!L9,' '!$M$5:$Y$9,11,0))</f>
      </c>
      <c r="AZ66" s="281"/>
      <c r="BA66" s="281"/>
      <c r="BB66" s="281">
        <f>IF(' '!$V$10=0,"",VLOOKUP(' '!L9,' '!$M$5:$Y$9,12,0))</f>
      </c>
      <c r="BC66" s="281"/>
      <c r="BD66" s="281"/>
      <c r="BE66" s="281">
        <f>IF(' '!$V$10=0,"",VLOOKUP(' '!L9,' '!$M$5:$Y$9,13,0))</f>
      </c>
      <c r="BF66" s="281"/>
      <c r="BG66" s="281"/>
      <c r="BH66" s="281">
        <f>IF(' '!$V$10=0,"",VLOOKUP(' '!L9,' '!$M$5:$Y$9,5,0))</f>
      </c>
      <c r="BI66" s="320"/>
      <c r="BJ66" s="79">
        <f>IF(' '!$V$10=0,"",":")</f>
      </c>
      <c r="BK66" s="402">
        <f>IF(' '!$V$10=0,"",VLOOKUP(' '!L9,' '!$M$5:$V$9,6,0))</f>
      </c>
      <c r="BL66" s="281"/>
      <c r="BM66" s="294">
        <f>IF(' '!$V$10=0,"",BH66-BK66)</f>
      </c>
      <c r="BN66" s="294"/>
      <c r="BO66" s="295"/>
      <c r="BP66" s="281">
        <f>IF(' '!$V$10=0,"",VLOOKUP(' '!L9,' '!$M$5:$Y$9,7,0))</f>
      </c>
      <c r="BQ66" s="281"/>
      <c r="BR66" s="319"/>
      <c r="BS66" s="1"/>
    </row>
    <row r="67" spans="1:71" ht="18" customHeight="1" thickBot="1">
      <c r="A67" s="1"/>
      <c r="B67" s="125"/>
      <c r="C67" s="125"/>
      <c r="D67" s="125"/>
      <c r="E67" s="125"/>
      <c r="F67" s="125"/>
      <c r="G67" s="125"/>
      <c r="H67" s="125"/>
      <c r="I67" s="1"/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21"/>
      <c r="BO67" s="121"/>
      <c r="BP67" s="120"/>
      <c r="BQ67" s="120"/>
      <c r="BR67" s="120"/>
      <c r="BS67" s="1"/>
    </row>
    <row r="68" spans="1:71" ht="18" customHeight="1">
      <c r="A68" s="1"/>
      <c r="B68" s="125"/>
      <c r="C68" s="125"/>
      <c r="D68" s="125"/>
      <c r="E68" s="125"/>
      <c r="F68" s="125"/>
      <c r="G68" s="125"/>
      <c r="H68" s="125"/>
      <c r="I68" s="1"/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36" t="str">
        <f>L76</f>
        <v>B1</v>
      </c>
      <c r="AH68" s="224"/>
      <c r="AI68" s="224"/>
      <c r="AJ68" s="224" t="str">
        <f>L77</f>
        <v>B2</v>
      </c>
      <c r="AK68" s="224"/>
      <c r="AL68" s="224"/>
      <c r="AM68" s="224" t="str">
        <f>L78</f>
        <v>B3</v>
      </c>
      <c r="AN68" s="224"/>
      <c r="AO68" s="224"/>
      <c r="AP68" s="224" t="str">
        <f>L79</f>
        <v>B4</v>
      </c>
      <c r="AQ68" s="224"/>
      <c r="AR68" s="224"/>
      <c r="AS68" s="224" t="str">
        <f>L80</f>
        <v>B5</v>
      </c>
      <c r="AT68" s="224"/>
      <c r="AU68" s="225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1"/>
      <c r="BN68" s="121"/>
      <c r="BO68" s="121"/>
      <c r="BP68" s="120"/>
      <c r="BQ68" s="120"/>
      <c r="BR68" s="120"/>
      <c r="BS68" s="1"/>
    </row>
    <row r="69" spans="1:71" ht="18" customHeight="1">
      <c r="A69" s="1"/>
      <c r="B69" s="125"/>
      <c r="C69" s="125"/>
      <c r="D69" s="125"/>
      <c r="E69" s="125"/>
      <c r="F69" s="125"/>
      <c r="G69" s="125"/>
      <c r="H69" s="125"/>
      <c r="I69" s="1"/>
      <c r="J69" s="117"/>
      <c r="K69" s="117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237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7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1"/>
      <c r="BN69" s="121"/>
      <c r="BO69" s="121"/>
      <c r="BP69" s="120"/>
      <c r="BQ69" s="120"/>
      <c r="BR69" s="120"/>
      <c r="BS69" s="1"/>
    </row>
    <row r="70" spans="1:71" ht="18" customHeight="1">
      <c r="A70" s="1"/>
      <c r="B70" s="125"/>
      <c r="C70" s="125"/>
      <c r="D70" s="125"/>
      <c r="E70" s="125"/>
      <c r="F70" s="125"/>
      <c r="G70" s="125"/>
      <c r="H70" s="125"/>
      <c r="I70" s="1"/>
      <c r="J70" s="117"/>
      <c r="K70" s="117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237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7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1"/>
      <c r="BN70" s="121"/>
      <c r="BO70" s="121"/>
      <c r="BP70" s="120"/>
      <c r="BQ70" s="120"/>
      <c r="BR70" s="120"/>
      <c r="BS70" s="1"/>
    </row>
    <row r="71" spans="1:71" ht="18" customHeight="1">
      <c r="A71" s="1"/>
      <c r="B71" s="125"/>
      <c r="C71" s="125"/>
      <c r="D71" s="125"/>
      <c r="E71" s="125"/>
      <c r="F71" s="125"/>
      <c r="G71" s="125"/>
      <c r="H71" s="125"/>
      <c r="I71" s="1"/>
      <c r="J71" s="117"/>
      <c r="K71" s="11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237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7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1"/>
      <c r="BN71" s="121"/>
      <c r="BO71" s="121"/>
      <c r="BP71" s="120"/>
      <c r="BQ71" s="120"/>
      <c r="BR71" s="120"/>
      <c r="BS71" s="1"/>
    </row>
    <row r="72" spans="1:71" ht="18" customHeight="1">
      <c r="A72" s="1"/>
      <c r="B72" s="125"/>
      <c r="C72" s="125"/>
      <c r="D72" s="125"/>
      <c r="E72" s="125"/>
      <c r="F72" s="125"/>
      <c r="G72" s="125"/>
      <c r="H72" s="125"/>
      <c r="I72" s="1"/>
      <c r="J72" s="117"/>
      <c r="K72" s="117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237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1"/>
      <c r="BN72" s="121"/>
      <c r="BO72" s="121"/>
      <c r="BP72" s="120"/>
      <c r="BQ72" s="120"/>
      <c r="BR72" s="120"/>
      <c r="BS72" s="1"/>
    </row>
    <row r="73" spans="1:71" ht="18" customHeight="1">
      <c r="A73" s="1"/>
      <c r="B73" s="125"/>
      <c r="C73" s="125"/>
      <c r="D73" s="125"/>
      <c r="E73" s="125"/>
      <c r="F73" s="125"/>
      <c r="G73" s="125"/>
      <c r="H73" s="125"/>
      <c r="I73" s="1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237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7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BS73" s="1"/>
    </row>
    <row r="74" spans="1:71" ht="18" customHeight="1" thickBot="1">
      <c r="A74" s="1"/>
      <c r="B74" s="182" t="s">
        <v>34</v>
      </c>
      <c r="C74" s="182"/>
      <c r="D74" s="182"/>
      <c r="E74" s="182"/>
      <c r="F74" s="182"/>
      <c r="G74" s="182"/>
      <c r="H74" s="18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37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7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8" customHeight="1" thickBot="1">
      <c r="A75" s="1"/>
      <c r="B75" s="183" t="s">
        <v>36</v>
      </c>
      <c r="C75" s="183"/>
      <c r="D75" s="183"/>
      <c r="E75" s="183"/>
      <c r="F75" s="183" t="s">
        <v>37</v>
      </c>
      <c r="G75" s="183"/>
      <c r="H75" s="183"/>
      <c r="I75" s="1"/>
      <c r="J75" s="507" t="str">
        <f>IF(' '!V24=0,Z15,IF(' '!L24&lt;&gt;' '!V24,"es liegen nicht alle Ergebnisse vor",Z15))</f>
        <v>Gruppe B</v>
      </c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23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9"/>
      <c r="AV75" s="292" t="s">
        <v>38</v>
      </c>
      <c r="AW75" s="292"/>
      <c r="AX75" s="293"/>
      <c r="AY75" s="291" t="s">
        <v>39</v>
      </c>
      <c r="AZ75" s="292"/>
      <c r="BA75" s="293"/>
      <c r="BB75" s="291" t="s">
        <v>40</v>
      </c>
      <c r="BC75" s="292"/>
      <c r="BD75" s="293"/>
      <c r="BE75" s="291" t="s">
        <v>41</v>
      </c>
      <c r="BF75" s="292"/>
      <c r="BG75" s="293"/>
      <c r="BH75" s="404" t="s">
        <v>42</v>
      </c>
      <c r="BI75" s="404"/>
      <c r="BJ75" s="404"/>
      <c r="BK75" s="404"/>
      <c r="BL75" s="404"/>
      <c r="BM75" s="404" t="s">
        <v>43</v>
      </c>
      <c r="BN75" s="404"/>
      <c r="BO75" s="291"/>
      <c r="BP75" s="404" t="s">
        <v>44</v>
      </c>
      <c r="BQ75" s="404"/>
      <c r="BR75" s="480"/>
      <c r="BS75" s="1"/>
    </row>
    <row r="76" spans="1:71" ht="18" customHeight="1">
      <c r="A76" s="1"/>
      <c r="B76" s="184"/>
      <c r="C76" s="184"/>
      <c r="D76" s="184"/>
      <c r="E76" s="184"/>
      <c r="F76" s="184"/>
      <c r="G76" s="184"/>
      <c r="H76" s="184"/>
      <c r="I76" s="1"/>
      <c r="J76" s="447">
        <f>IF(' '!$V$24=0,"",1)</f>
      </c>
      <c r="K76" s="448"/>
      <c r="L76" s="352" t="str">
        <f>IF(' '!$V$24=0,Z16,VLOOKUP(' '!L19,' '!$M$19:$Y$23,4,0))</f>
        <v>B1</v>
      </c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249"/>
      <c r="AH76" s="249"/>
      <c r="AI76" s="250"/>
      <c r="AJ76" s="230">
        <f>IF(AND(L76&amp;$AJ$68=VLOOKUP(L76&amp;$AJ$68,' '!$AL$4:$AP$57,1,0),VLOOKUP(L76&amp;$AJ$68,' '!$AL$4:$AP$57,4,0)&lt;&gt;""),VLOOKUP(L76&amp;$AJ$68,' '!$AL$4:$AP$57,4,0),VLOOKUP(L76&amp;$AJ$68,' '!$AL$4:$AP$57,5,0))</f>
      </c>
      <c r="AK76" s="231"/>
      <c r="AL76" s="232"/>
      <c r="AM76" s="230">
        <f>IF(AND(L76&amp;$AM$68=VLOOKUP(L76&amp;$AM$68,' '!$AL$4:$AP$57,1,0),VLOOKUP(L76&amp;$AM$68,' '!$AL$4:$AP$57,4,0)&lt;&gt;""),VLOOKUP(L76&amp;$AM$68,' '!$AL$4:$AP$57,4,0),VLOOKUP(L76&amp;$AM$68,' '!$AL$4:$AP$57,5,0))</f>
      </c>
      <c r="AN76" s="231"/>
      <c r="AO76" s="232"/>
      <c r="AP76" s="230">
        <f>IF(AND(L76&amp;$AP$68=VLOOKUP(L76&amp;$AP$68,' '!$AL$4:$AP$57,1,0),VLOOKUP(L76&amp;$AP$68,' '!$AL$4:$AP$57,4,0)&lt;&gt;""),VLOOKUP(L76&amp;$AP$68,' '!$AL$4:$AP$57,4,0),VLOOKUP(L76&amp;$AP$68,' '!$AL$4:$AP$57,5,0))</f>
      </c>
      <c r="AQ76" s="231"/>
      <c r="AR76" s="232"/>
      <c r="AS76" s="397">
        <f>IF(AND(L76&amp;$AS$68=VLOOKUP(L76&amp;$AS$68,' '!$AL$4:$AP$57,1,0),VLOOKUP(L76&amp;$AS$68,' '!$AL$4:$AP$57,4,0)&lt;&gt;""),VLOOKUP(L76&amp;$AS$68,' '!$AL$4:$AP$57,4,0),VLOOKUP(L76&amp;$AS$68,' '!$AL$4:$AP$57,5,0))</f>
      </c>
      <c r="AT76" s="398"/>
      <c r="AU76" s="398"/>
      <c r="AV76" s="303">
        <f>IF(' '!$V$24=0,"",VLOOKUP(' '!L19,' '!$M$19:$Y$23,10,0))</f>
      </c>
      <c r="AW76" s="303"/>
      <c r="AX76" s="304"/>
      <c r="AY76" s="284">
        <f>IF(' '!$V$24=0,"",VLOOKUP(' '!L19,' '!$M$19:$Y$23,11,0))</f>
      </c>
      <c r="AZ76" s="284"/>
      <c r="BA76" s="284"/>
      <c r="BB76" s="284">
        <f>IF(' '!$V$24=0,"",VLOOKUP(' '!L19,' '!$M$19:$Y$23,12,0))</f>
      </c>
      <c r="BC76" s="284"/>
      <c r="BD76" s="284"/>
      <c r="BE76" s="284">
        <f>IF(' '!$V$24=0,"",VLOOKUP(' '!L19,' '!$M$19:$Y$23,13,0))</f>
      </c>
      <c r="BF76" s="284"/>
      <c r="BG76" s="284"/>
      <c r="BH76" s="284">
        <f>IF(' '!$V$24=0,"",VLOOKUP(' '!L19,' '!$M$19:$Y$23,5,0))</f>
      </c>
      <c r="BI76" s="285"/>
      <c r="BJ76" s="75">
        <f>IF(' '!$V$24=0,"",":")</f>
      </c>
      <c r="BK76" s="405">
        <f>IF(' '!$V$24=0,"",VLOOKUP(' '!L19,' '!$M$19:$Y$23,6,0))</f>
      </c>
      <c r="BL76" s="406"/>
      <c r="BM76" s="330">
        <f>IF(' '!$V$24=0,"",BH76-BK76)</f>
      </c>
      <c r="BN76" s="330"/>
      <c r="BO76" s="331"/>
      <c r="BP76" s="323">
        <f>IF(' '!$V$24=0,"",VLOOKUP(' '!L19,' '!$M$19:$Y$23,7,0))</f>
      </c>
      <c r="BQ76" s="323"/>
      <c r="BR76" s="427"/>
      <c r="BS76" s="1"/>
    </row>
    <row r="77" spans="1:71" ht="18" customHeight="1">
      <c r="A77" s="1"/>
      <c r="B77" s="184"/>
      <c r="C77" s="184"/>
      <c r="D77" s="184"/>
      <c r="E77" s="184"/>
      <c r="F77" s="184"/>
      <c r="G77" s="184"/>
      <c r="H77" s="184"/>
      <c r="I77" s="1"/>
      <c r="J77" s="251">
        <f>IF(' '!$V$24=0,"",IF(VLOOKUP(' '!L20,' '!$M$19:$O$23,3,0)=MAX(J$76:J76),"",' '!L20))</f>
      </c>
      <c r="K77" s="252"/>
      <c r="L77" s="253" t="str">
        <f>IF(' '!$V$24=0,Z17,VLOOKUP(' '!L20,' '!$M$19:$Y$23,4,0))</f>
        <v>B2</v>
      </c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20">
        <f>IF(AND(L77&amp;$AG$68=VLOOKUP(L77&amp;$AG$68,' '!$AL$4:$AP$57,1,0),VLOOKUP(L77&amp;$AG$68,' '!$AL$4:$AP$57,4,0)&lt;&gt;""),VLOOKUP(L77&amp;$AG$68,' '!$AL$4:$AP$57,4,0),VLOOKUP(L77&amp;$AG$68,' '!$AL$4:$AP$57,5,0))</f>
      </c>
      <c r="AH77" s="220"/>
      <c r="AI77" s="242"/>
      <c r="AJ77" s="239"/>
      <c r="AK77" s="240"/>
      <c r="AL77" s="241"/>
      <c r="AM77" s="221">
        <f>IF(AND(L77&amp;$AM$68=VLOOKUP(L77&amp;$AM$68,' '!$AL$4:$AP$57,1,0),VLOOKUP(L77&amp;$AM$68,' '!$AL$4:$AP$57,4,0)&lt;&gt;""),VLOOKUP(L77&amp;$AM$68,' '!$AL$4:$AP$57,4,0),VLOOKUP(L77&amp;$AM$68,' '!$AL$4:$AP$57,5,0))</f>
      </c>
      <c r="AN77" s="222"/>
      <c r="AO77" s="223"/>
      <c r="AP77" s="221">
        <f>IF(AND(L77&amp;$AP$68=VLOOKUP(L77&amp;$AP$68,' '!$AL$4:$AP$57,1,0),VLOOKUP(L77&amp;$AP$68,' '!$AL$4:$AP$57,4,0)&lt;&gt;""),VLOOKUP(L77&amp;$AP$68,' '!$AL$4:$AP$57,4,0),VLOOKUP(L77&amp;$AP$68,' '!$AL$4:$AP$57,5,0))</f>
      </c>
      <c r="AQ77" s="222"/>
      <c r="AR77" s="223"/>
      <c r="AS77" s="219">
        <f>IF(AND(L77&amp;$AS$68=VLOOKUP(L77&amp;$AS$68,' '!$AL$4:$AP$57,1,0),VLOOKUP(L77&amp;$AS$68,' '!$AL$4:$AP$57,4,0)&lt;&gt;""),VLOOKUP(L77&amp;$AS$68,' '!$AL$4:$AP$57,4,0),VLOOKUP(L77&amp;$AS$68,' '!$AL$4:$AP$57,5,0))</f>
      </c>
      <c r="AT77" s="220"/>
      <c r="AU77" s="220"/>
      <c r="AV77" s="289">
        <f>IF(' '!$V$24=0,"",VLOOKUP(' '!L20,' '!$M$19:$Y$23,10,0))</f>
      </c>
      <c r="AW77" s="289"/>
      <c r="AX77" s="290"/>
      <c r="AY77" s="280">
        <f>IF(' '!$V$24=0,"",VLOOKUP(' '!L20,' '!$M$19:$Y$23,11,0))</f>
      </c>
      <c r="AZ77" s="280"/>
      <c r="BA77" s="280"/>
      <c r="BB77" s="280">
        <f>IF(' '!$V$24=0,"",VLOOKUP(' '!L20,' '!$M$19:$Y$23,12,0))</f>
      </c>
      <c r="BC77" s="280"/>
      <c r="BD77" s="280"/>
      <c r="BE77" s="280">
        <f>IF(' '!$V$24=0,"",VLOOKUP(' '!L20,' '!$M$19:$Y$23,13,0))</f>
      </c>
      <c r="BF77" s="280"/>
      <c r="BG77" s="280"/>
      <c r="BH77" s="280">
        <f>IF(' '!$V$24=0,"",VLOOKUP(' '!L20,' '!$M$19:$Y$23,5,0))</f>
      </c>
      <c r="BI77" s="321"/>
      <c r="BJ77" s="78">
        <f>IF(' '!$V$24=0,"",":")</f>
      </c>
      <c r="BK77" s="407">
        <f>IF(' '!$V$24=0,"",VLOOKUP(' '!L20,' '!$M$19:$Y$23,6,0))</f>
      </c>
      <c r="BL77" s="408"/>
      <c r="BM77" s="305">
        <f>IF(' '!$V$24=0,"",BH77-BK77)</f>
      </c>
      <c r="BN77" s="305"/>
      <c r="BO77" s="306"/>
      <c r="BP77" s="280">
        <f>IF(' '!$V$24=0,"",VLOOKUP(' '!L20,' '!$M$19:$Y$23,7,0))</f>
      </c>
      <c r="BQ77" s="280"/>
      <c r="BR77" s="327"/>
      <c r="BS77" s="1"/>
    </row>
    <row r="78" spans="1:71" ht="18" customHeight="1">
      <c r="A78" s="1"/>
      <c r="B78" s="184"/>
      <c r="C78" s="184"/>
      <c r="D78" s="184"/>
      <c r="E78" s="184"/>
      <c r="F78" s="184"/>
      <c r="G78" s="184"/>
      <c r="H78" s="184"/>
      <c r="I78" s="1"/>
      <c r="J78" s="251">
        <f>IF(' '!$V$24=0,"",IF(VLOOKUP(' '!L21,' '!$M$19:$O$23,3,0)=MAX(J$76:J77),"",' '!L21))</f>
      </c>
      <c r="K78" s="252"/>
      <c r="L78" s="253" t="str">
        <f>IF(' '!$V$24=0,Z18,VLOOKUP(' '!L21,' '!$M$19:$Y$23,4,0))</f>
        <v>B3</v>
      </c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20">
        <f>IF(AND(L78&amp;$AG$68=VLOOKUP(L78&amp;$AG$68,' '!$AL$4:$AP$57,1,0),VLOOKUP(L78&amp;$AG$68,' '!$AL$4:$AP$57,4,0)&lt;&gt;""),VLOOKUP(L78&amp;$AG$68,' '!$AL$4:$AP$57,4,0),VLOOKUP(L78&amp;$AG$68,' '!$AL$4:$AP$57,5,0))</f>
      </c>
      <c r="AH78" s="220"/>
      <c r="AI78" s="242"/>
      <c r="AJ78" s="221">
        <f>IF(AND(L78&amp;$AJ$68=VLOOKUP(L78&amp;$AJ$68,' '!$AL$4:$AP$57,1,0),VLOOKUP(L78&amp;$AJ$68,' '!$AL$4:$AP$57,4,0)&lt;&gt;""),VLOOKUP(L78&amp;$AJ$68,' '!$AL$4:$AP$57,4,0),VLOOKUP(L78&amp;$AJ$68,' '!$AL$4:$AP$57,5,0))</f>
      </c>
      <c r="AK78" s="222"/>
      <c r="AL78" s="223"/>
      <c r="AM78" s="239"/>
      <c r="AN78" s="240"/>
      <c r="AO78" s="241"/>
      <c r="AP78" s="221">
        <f>IF(AND(L78&amp;$AP$68=VLOOKUP(L78&amp;$AP$68,' '!$AL$4:$AP$57,1,0),VLOOKUP(L78&amp;$AP$68,' '!$AL$4:$AP$57,4,0)&lt;&gt;""),VLOOKUP(L78&amp;$AP$68,' '!$AL$4:$AP$57,4,0),VLOOKUP(L78&amp;$AP$68,' '!$AL$4:$AP$57,5,0))</f>
      </c>
      <c r="AQ78" s="222"/>
      <c r="AR78" s="223"/>
      <c r="AS78" s="219">
        <f>IF(AND(L78&amp;$AS$68=VLOOKUP(L78&amp;$AS$68,' '!$AL$4:$AP$57,1,0),VLOOKUP(L78&amp;$AS$68,' '!$AL$4:$AP$57,4,0)&lt;&gt;""),VLOOKUP(L78&amp;$AS$68,' '!$AL$4:$AP$57,4,0),VLOOKUP(L78&amp;$AS$68,' '!$AL$4:$AP$57,5,0))</f>
      </c>
      <c r="AT78" s="220"/>
      <c r="AU78" s="220"/>
      <c r="AV78" s="289">
        <f>IF(' '!$V$24=0,"",VLOOKUP(' '!L21,' '!$M$19:$Y$23,10,0))</f>
      </c>
      <c r="AW78" s="289"/>
      <c r="AX78" s="290"/>
      <c r="AY78" s="280">
        <f>IF(' '!$V$24=0,"",VLOOKUP(' '!L21,' '!$M$19:$Y$23,11,0))</f>
      </c>
      <c r="AZ78" s="280"/>
      <c r="BA78" s="280"/>
      <c r="BB78" s="280">
        <f>IF(' '!$V$24=0,"",VLOOKUP(' '!L21,' '!$M$19:$Y$23,12,0))</f>
      </c>
      <c r="BC78" s="280"/>
      <c r="BD78" s="280"/>
      <c r="BE78" s="280">
        <f>IF(' '!$V$24=0,"",VLOOKUP(' '!L21,' '!$M$19:$Y$23,13,0))</f>
      </c>
      <c r="BF78" s="280"/>
      <c r="BG78" s="280"/>
      <c r="BH78" s="280">
        <f>IF(' '!$V$24=0,"",VLOOKUP(' '!L21,' '!$M$19:$Y$23,5,0))</f>
      </c>
      <c r="BI78" s="321"/>
      <c r="BJ78" s="78">
        <f>IF(' '!$V$24=0,"",":")</f>
      </c>
      <c r="BK78" s="407">
        <f>IF(' '!$V$24=0,"",VLOOKUP(' '!L21,' '!$M$19:$Y$23,6,0))</f>
      </c>
      <c r="BL78" s="408"/>
      <c r="BM78" s="305">
        <f>IF(' '!$V$24=0,"",BH78-BK78)</f>
      </c>
      <c r="BN78" s="305"/>
      <c r="BO78" s="306"/>
      <c r="BP78" s="280">
        <f>IF(' '!$V$24=0,"",VLOOKUP(' '!L21,' '!$M$19:$Y$23,7,0))</f>
      </c>
      <c r="BQ78" s="280"/>
      <c r="BR78" s="327"/>
      <c r="BS78" s="1"/>
    </row>
    <row r="79" spans="1:71" ht="18" customHeight="1">
      <c r="A79" s="1"/>
      <c r="B79" s="184"/>
      <c r="C79" s="184"/>
      <c r="D79" s="184"/>
      <c r="E79" s="184"/>
      <c r="F79" s="184"/>
      <c r="G79" s="184"/>
      <c r="H79" s="184"/>
      <c r="I79" s="1"/>
      <c r="J79" s="251">
        <f>IF(' '!$V$24=0,"",IF(VLOOKUP(' '!L22,' '!$M$19:$O$23,3,0)=MAX(J$76:J78),"",' '!L22))</f>
      </c>
      <c r="K79" s="252"/>
      <c r="L79" s="253" t="str">
        <f>IF(' '!$V$24=0,Z19,VLOOKUP(' '!L22,' '!$M$19:$Y$23,4,0))</f>
        <v>B4</v>
      </c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20">
        <f>IF(AND(L79&amp;$AG$68=VLOOKUP(L79&amp;$AG$68,' '!$AL$4:$AP$57,1,0),VLOOKUP(L79&amp;$AG$68,' '!$AL$4:$AP$57,4,0)&lt;&gt;""),VLOOKUP(L79&amp;$AG$68,' '!$AL$4:$AP$57,4,0),VLOOKUP(L79&amp;$AG$68,' '!$AL$4:$AP$57,5,0))</f>
      </c>
      <c r="AH79" s="220"/>
      <c r="AI79" s="242"/>
      <c r="AJ79" s="221">
        <f>IF(AND(L79&amp;$AJ$68=VLOOKUP(L79&amp;$AJ$68,' '!$AL$4:$AP$57,1,0),VLOOKUP(L79&amp;$AJ$68,' '!$AL$4:$AP$57,4,0)&lt;&gt;""),VLOOKUP(L79&amp;$AJ$68,' '!$AL$4:$AP$57,4,0),VLOOKUP(L79&amp;$AJ$68,' '!$AL$4:$AP$57,5,0))</f>
      </c>
      <c r="AK79" s="222"/>
      <c r="AL79" s="223"/>
      <c r="AM79" s="221">
        <f>IF(AND(L79&amp;$AM$68=VLOOKUP(L79&amp;$AM$68,' '!$AL$4:$AP$57,1,0),VLOOKUP(L79&amp;$AM$68,' '!$AL$4:$AP$57,4,0)&lt;&gt;""),VLOOKUP(L79&amp;$AM$68,' '!$AL$4:$AP$57,4,0),VLOOKUP(L79&amp;$AM$68,' '!$AL$4:$AP$57,5,0))</f>
      </c>
      <c r="AN79" s="222"/>
      <c r="AO79" s="223"/>
      <c r="AP79" s="239"/>
      <c r="AQ79" s="240"/>
      <c r="AR79" s="241"/>
      <c r="AS79" s="219">
        <f>IF(AND(L79&amp;$AS$68=VLOOKUP(L79&amp;$AS$68,' '!$AL$4:$AP$57,1,0),VLOOKUP(L79&amp;$AS$68,' '!$AL$4:$AP$57,4,0)&lt;&gt;""),VLOOKUP(L79&amp;$AS$68,' '!$AL$4:$AP$57,4,0),VLOOKUP(L79&amp;$AS$68,' '!$AL$4:$AP$57,5,0))</f>
      </c>
      <c r="AT79" s="220"/>
      <c r="AU79" s="220"/>
      <c r="AV79" s="289">
        <f>IF(' '!$V$24=0,"",VLOOKUP(' '!L22,' '!$M$19:$Y$23,10,0))</f>
      </c>
      <c r="AW79" s="289"/>
      <c r="AX79" s="290"/>
      <c r="AY79" s="280">
        <f>IF(' '!$V$24=0,"",VLOOKUP(' '!L22,' '!$M$19:$Y$23,11,0))</f>
      </c>
      <c r="AZ79" s="280"/>
      <c r="BA79" s="280"/>
      <c r="BB79" s="280">
        <f>IF(' '!$V$24=0,"",VLOOKUP(' '!L22,' '!$M$19:$Y$23,12,0))</f>
      </c>
      <c r="BC79" s="280"/>
      <c r="BD79" s="280"/>
      <c r="BE79" s="280">
        <f>IF(' '!$V$24=0,"",VLOOKUP(' '!L22,' '!$M$19:$Y$23,13,0))</f>
      </c>
      <c r="BF79" s="280"/>
      <c r="BG79" s="280"/>
      <c r="BH79" s="280">
        <f>IF(' '!$V$24=0,"",VLOOKUP(' '!L22,' '!$M$19:$Y$23,5,0))</f>
      </c>
      <c r="BI79" s="321"/>
      <c r="BJ79" s="78">
        <f>IF(' '!$V$24=0,"",":")</f>
      </c>
      <c r="BK79" s="407">
        <f>IF(' '!$V$24=0,"",VLOOKUP(' '!L22,' '!$M$19:$Y$23,6,0))</f>
      </c>
      <c r="BL79" s="408"/>
      <c r="BM79" s="305">
        <f>IF(' '!$V$24=0,"",BH79-BK79)</f>
      </c>
      <c r="BN79" s="305"/>
      <c r="BO79" s="306"/>
      <c r="BP79" s="280">
        <f>IF(' '!$V$24=0,"",VLOOKUP(' '!L22,' '!$M$19:$Y$23,7,0))</f>
      </c>
      <c r="BQ79" s="280"/>
      <c r="BR79" s="327"/>
      <c r="BS79" s="1"/>
    </row>
    <row r="80" spans="1:71" ht="18" customHeight="1" thickBot="1">
      <c r="A80" s="1"/>
      <c r="B80" s="184"/>
      <c r="C80" s="184"/>
      <c r="D80" s="184"/>
      <c r="E80" s="184"/>
      <c r="F80" s="184"/>
      <c r="G80" s="184"/>
      <c r="H80" s="184"/>
      <c r="I80" s="1"/>
      <c r="J80" s="468">
        <f>IF(' '!$V$24=0,"",IF(VLOOKUP(' '!L23,' '!$M$19:$O$23,3,0)=MAX(J$76:J79),"",' '!L23))</f>
      </c>
      <c r="K80" s="469"/>
      <c r="L80" s="278" t="str">
        <f>IF(' '!$V$24=0,Z20,VLOOKUP(' '!L23,' '!$M$19:$Y$23,4,0))</f>
        <v>B5</v>
      </c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05">
        <f>IF(AND(L80&amp;$AG$68=VLOOKUP(L80&amp;$AG$68,' '!$AL$4:$AP$57,1,0),VLOOKUP(L80&amp;$AG$68,' '!$AL$4:$AP$57,4,0)&lt;&gt;""),VLOOKUP(L80&amp;$AG$68,' '!$AL$4:$AP$57,4,0),VLOOKUP(L80&amp;$AG$68,' '!$AL$4:$AP$57,5,0))</f>
      </c>
      <c r="AH80" s="205"/>
      <c r="AI80" s="206"/>
      <c r="AJ80" s="233">
        <f>IF(AND(L80&amp;$AJ$68=VLOOKUP(L80&amp;$AJ$68,' '!$AL$4:$AP$57,1,0),VLOOKUP(L80&amp;$AJ$68,' '!$AL$4:$AP$57,4,0)&lt;&gt;""),VLOOKUP(L80&amp;$AJ$68,' '!$AL$4:$AP$57,4,0),VLOOKUP(L80&amp;$AJ$68,' '!$AL$4:$AP$57,5,0))</f>
      </c>
      <c r="AK80" s="234"/>
      <c r="AL80" s="235"/>
      <c r="AM80" s="233">
        <f>IF(AND(L80&amp;$AM$68=VLOOKUP(L80&amp;$AM$68,' '!$AL$4:$AP$57,1,0),VLOOKUP(L80&amp;$AM$68,' '!$AL$4:$AP$57,4,0)&lt;&gt;""),VLOOKUP(L80&amp;$AM$68,' '!$AL$4:$AP$57,4,0),VLOOKUP(L80&amp;$AM$68,' '!$AL$4:$AP$57,5,0))</f>
      </c>
      <c r="AN80" s="234"/>
      <c r="AO80" s="235"/>
      <c r="AP80" s="233">
        <f>IF(AND(L80&amp;$AP$68=VLOOKUP(L80&amp;$AP$68,' '!$AL$4:$AP$57,1,0),VLOOKUP(L80&amp;$AP$68,' '!$AL$4:$AP$57,4,0)&lt;&gt;""),VLOOKUP(L80&amp;$AP$68,' '!$AL$4:$AP$57,4,0),VLOOKUP(L80&amp;$AP$68,' '!$AL$4:$AP$57,5,0))</f>
      </c>
      <c r="AQ80" s="234"/>
      <c r="AR80" s="235"/>
      <c r="AS80" s="217"/>
      <c r="AT80" s="218"/>
      <c r="AU80" s="218"/>
      <c r="AV80" s="282">
        <f>IF(' '!$V$24=0,"",VLOOKUP(' '!L23,' '!$M$19:$Y$23,10,0))</f>
      </c>
      <c r="AW80" s="282"/>
      <c r="AX80" s="283"/>
      <c r="AY80" s="281">
        <f>IF(' '!$V$24=0,"",VLOOKUP(' '!L23,' '!$M$19:$Y$23,11,0))</f>
      </c>
      <c r="AZ80" s="281"/>
      <c r="BA80" s="281"/>
      <c r="BB80" s="281">
        <f>IF(' '!$V$24=0,"",VLOOKUP(' '!L23,' '!$M$19:$Y$23,12,0))</f>
      </c>
      <c r="BC80" s="281"/>
      <c r="BD80" s="281"/>
      <c r="BE80" s="281">
        <f>IF(' '!$V$24=0,"",VLOOKUP(' '!L23,' '!$M$19:$Y$23,13,0))</f>
      </c>
      <c r="BF80" s="281"/>
      <c r="BG80" s="281"/>
      <c r="BH80" s="281">
        <f>IF(' '!$V$24=0,"",VLOOKUP(' '!L23,' '!$M$19:$Y$23,5,0))</f>
      </c>
      <c r="BI80" s="320"/>
      <c r="BJ80" s="79">
        <f>IF(' '!$V$24=0,"",":")</f>
      </c>
      <c r="BK80" s="470">
        <f>IF(' '!$V$24=0,"",VLOOKUP(' '!L23,' '!$M$19:$Y$23,6,0))</f>
      </c>
      <c r="BL80" s="471"/>
      <c r="BM80" s="294">
        <f>IF(' '!$V$24=0,"",BH80-BK80)</f>
      </c>
      <c r="BN80" s="294"/>
      <c r="BO80" s="295"/>
      <c r="BP80" s="281">
        <f>IF(' '!$V$24=0,"",VLOOKUP(' '!L23,' '!$M$19:$Y$23,7,0))</f>
      </c>
      <c r="BQ80" s="281"/>
      <c r="BR80" s="319"/>
      <c r="BS80" s="1"/>
    </row>
    <row r="81" spans="1:71" ht="18" customHeight="1" thickBot="1">
      <c r="A81" s="1"/>
      <c r="B81" s="125"/>
      <c r="C81" s="125"/>
      <c r="D81" s="125"/>
      <c r="E81" s="125"/>
      <c r="F81" s="125"/>
      <c r="G81" s="125"/>
      <c r="H81" s="125"/>
      <c r="I81" s="1"/>
      <c r="J81" s="117"/>
      <c r="K81" s="117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48"/>
      <c r="BL81" s="48"/>
      <c r="BM81" s="121"/>
      <c r="BN81" s="121"/>
      <c r="BO81" s="121"/>
      <c r="BP81" s="120"/>
      <c r="BQ81" s="120"/>
      <c r="BR81" s="120"/>
      <c r="BS81" s="1"/>
    </row>
    <row r="82" spans="1:71" ht="18" customHeight="1">
      <c r="A82" s="1"/>
      <c r="B82" s="125"/>
      <c r="C82" s="125"/>
      <c r="D82" s="125"/>
      <c r="E82" s="125"/>
      <c r="F82" s="125"/>
      <c r="G82" s="125"/>
      <c r="H82" s="125"/>
      <c r="I82" s="1"/>
      <c r="J82" s="117"/>
      <c r="K82" s="117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207" t="str">
        <f>L90</f>
        <v>C1</v>
      </c>
      <c r="AH82" s="208"/>
      <c r="AI82" s="208"/>
      <c r="AJ82" s="208" t="str">
        <f>L91</f>
        <v>C2</v>
      </c>
      <c r="AK82" s="208"/>
      <c r="AL82" s="208"/>
      <c r="AM82" s="208" t="str">
        <f>L92</f>
        <v>C3</v>
      </c>
      <c r="AN82" s="208"/>
      <c r="AO82" s="208"/>
      <c r="AP82" s="208" t="str">
        <f>L93</f>
        <v>C4</v>
      </c>
      <c r="AQ82" s="208"/>
      <c r="AR82" s="208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48"/>
      <c r="BI82" s="48"/>
      <c r="BJ82" s="121"/>
      <c r="BK82" s="121"/>
      <c r="BL82" s="121"/>
      <c r="BM82" s="120"/>
      <c r="BN82" s="120"/>
      <c r="BO82" s="120"/>
      <c r="BP82" s="1"/>
      <c r="BQ82" s="1"/>
      <c r="BR82" s="1"/>
      <c r="BS82" s="1"/>
    </row>
    <row r="83" spans="1:71" ht="18" customHeight="1">
      <c r="A83" s="1"/>
      <c r="B83" s="125"/>
      <c r="C83" s="125"/>
      <c r="D83" s="125"/>
      <c r="E83" s="125"/>
      <c r="F83" s="125"/>
      <c r="G83" s="125"/>
      <c r="H83" s="125"/>
      <c r="I83" s="1"/>
      <c r="J83" s="117"/>
      <c r="K83" s="117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209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48"/>
      <c r="BI83" s="48"/>
      <c r="BJ83" s="121"/>
      <c r="BK83" s="121"/>
      <c r="BL83" s="121"/>
      <c r="BM83" s="120"/>
      <c r="BN83" s="120"/>
      <c r="BO83" s="120"/>
      <c r="BP83" s="1"/>
      <c r="BQ83" s="1"/>
      <c r="BR83" s="1"/>
      <c r="BS83" s="1"/>
    </row>
    <row r="84" spans="1:71" ht="18" customHeight="1">
      <c r="A84" s="1"/>
      <c r="B84" s="125"/>
      <c r="C84" s="125"/>
      <c r="D84" s="125"/>
      <c r="E84" s="125"/>
      <c r="F84" s="125"/>
      <c r="G84" s="125"/>
      <c r="H84" s="125"/>
      <c r="I84" s="1"/>
      <c r="J84" s="117"/>
      <c r="K84" s="117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209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48"/>
      <c r="BI84" s="48"/>
      <c r="BJ84" s="121"/>
      <c r="BK84" s="121"/>
      <c r="BL84" s="121"/>
      <c r="BM84" s="120"/>
      <c r="BN84" s="120"/>
      <c r="BO84" s="120"/>
      <c r="BP84" s="1"/>
      <c r="BQ84" s="1"/>
      <c r="BR84" s="1"/>
      <c r="BS84" s="1"/>
    </row>
    <row r="85" spans="1:71" ht="18" customHeight="1">
      <c r="A85" s="1"/>
      <c r="B85" s="125"/>
      <c r="C85" s="125"/>
      <c r="D85" s="125"/>
      <c r="E85" s="125"/>
      <c r="F85" s="125"/>
      <c r="G85" s="125"/>
      <c r="H85" s="125"/>
      <c r="I85" s="1"/>
      <c r="J85" s="117"/>
      <c r="K85" s="117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209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48"/>
      <c r="BI85" s="48"/>
      <c r="BJ85" s="121"/>
      <c r="BK85" s="121"/>
      <c r="BL85" s="121"/>
      <c r="BM85" s="120"/>
      <c r="BN85" s="120"/>
      <c r="BO85" s="120"/>
      <c r="BP85" s="1"/>
      <c r="BQ85" s="1"/>
      <c r="BR85" s="1"/>
      <c r="BS85" s="1"/>
    </row>
    <row r="86" spans="1:71" ht="18" customHeight="1">
      <c r="A86" s="1"/>
      <c r="B86" s="125"/>
      <c r="C86" s="125"/>
      <c r="D86" s="125"/>
      <c r="E86" s="125"/>
      <c r="F86" s="125"/>
      <c r="G86" s="125"/>
      <c r="H86" s="125"/>
      <c r="I86" s="1"/>
      <c r="J86" s="117"/>
      <c r="K86" s="117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209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48"/>
      <c r="BI86" s="48"/>
      <c r="BJ86" s="121"/>
      <c r="BK86" s="121"/>
      <c r="BL86" s="121"/>
      <c r="BM86" s="120"/>
      <c r="BN86" s="120"/>
      <c r="BO86" s="120"/>
      <c r="BP86" s="1"/>
      <c r="BQ86" s="1"/>
      <c r="BR86" s="1"/>
      <c r="BS86" s="1"/>
    </row>
    <row r="87" spans="1:71" ht="18" customHeight="1">
      <c r="A87" s="1"/>
      <c r="B87" s="125"/>
      <c r="C87" s="125"/>
      <c r="D87" s="125"/>
      <c r="E87" s="125"/>
      <c r="F87" s="125"/>
      <c r="G87" s="125"/>
      <c r="H87" s="125"/>
      <c r="I87" s="1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209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48"/>
      <c r="BI87" s="48"/>
      <c r="BJ87" s="121"/>
      <c r="BK87" s="121"/>
      <c r="BL87" s="121"/>
      <c r="BM87" s="120"/>
      <c r="BN87" s="120"/>
      <c r="BO87" s="120"/>
      <c r="BP87" s="1"/>
      <c r="BQ87" s="1"/>
      <c r="BR87" s="1"/>
      <c r="BS87" s="1"/>
    </row>
    <row r="88" spans="1:71" ht="18" customHeight="1" thickBot="1">
      <c r="A88" s="1"/>
      <c r="B88" s="182" t="s">
        <v>34</v>
      </c>
      <c r="C88" s="182"/>
      <c r="D88" s="182"/>
      <c r="E88" s="182"/>
      <c r="F88" s="182"/>
      <c r="G88" s="182"/>
      <c r="H88" s="18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09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8" customHeight="1" thickBot="1">
      <c r="A89" s="1"/>
      <c r="B89" s="183" t="s">
        <v>36</v>
      </c>
      <c r="C89" s="183"/>
      <c r="D89" s="183"/>
      <c r="E89" s="183"/>
      <c r="F89" s="183" t="s">
        <v>37</v>
      </c>
      <c r="G89" s="183"/>
      <c r="H89" s="183"/>
      <c r="I89" s="1"/>
      <c r="J89" s="466" t="str">
        <f>IF(' '!V38=0,AW15,IF(' '!L38&lt;&gt;' '!V38,"es liegen nicht alle Ergebnisse vor",AW15))</f>
        <v>Gruppe C</v>
      </c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  <c r="AF89" s="467"/>
      <c r="AG89" s="211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476" t="s">
        <v>38</v>
      </c>
      <c r="AT89" s="476"/>
      <c r="AU89" s="477"/>
      <c r="AV89" s="465" t="s">
        <v>39</v>
      </c>
      <c r="AW89" s="476"/>
      <c r="AX89" s="477"/>
      <c r="AY89" s="465" t="s">
        <v>40</v>
      </c>
      <c r="AZ89" s="476"/>
      <c r="BA89" s="477"/>
      <c r="BB89" s="465" t="s">
        <v>41</v>
      </c>
      <c r="BC89" s="476"/>
      <c r="BD89" s="477"/>
      <c r="BE89" s="464" t="s">
        <v>42</v>
      </c>
      <c r="BF89" s="464"/>
      <c r="BG89" s="464"/>
      <c r="BH89" s="464"/>
      <c r="BI89" s="464"/>
      <c r="BJ89" s="464" t="s">
        <v>43</v>
      </c>
      <c r="BK89" s="464"/>
      <c r="BL89" s="465"/>
      <c r="BM89" s="464" t="s">
        <v>44</v>
      </c>
      <c r="BN89" s="464"/>
      <c r="BO89" s="472"/>
      <c r="BP89" s="1"/>
      <c r="BQ89" s="1"/>
      <c r="BR89" s="1"/>
      <c r="BS89" s="1"/>
    </row>
    <row r="90" spans="1:71" ht="18" customHeight="1">
      <c r="A90" s="1"/>
      <c r="B90" s="184"/>
      <c r="C90" s="184"/>
      <c r="D90" s="184"/>
      <c r="E90" s="184"/>
      <c r="F90" s="184"/>
      <c r="G90" s="184"/>
      <c r="H90" s="184"/>
      <c r="I90" s="1"/>
      <c r="J90" s="447">
        <f>IF(' '!$V$38=0,"",1)</f>
      </c>
      <c r="K90" s="448"/>
      <c r="L90" s="352" t="str">
        <f>IF(' '!$V$38=0,AW16,VLOOKUP(' '!L33,' '!$M$33:$Y$37,4,0))</f>
        <v>C1</v>
      </c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249"/>
      <c r="AH90" s="249"/>
      <c r="AI90" s="250"/>
      <c r="AJ90" s="230">
        <f>IF(AND(L90&amp;$AJ$82=VLOOKUP(L90&amp;$AJ$82,' '!$AL$4:$AP$57,1,0),VLOOKUP(L90&amp;$AJ$82,' '!$AL$4:$AP$57,4,0)&lt;&gt;""),VLOOKUP(L90&amp;$AJ$82,' '!$AL$4:$AP$57,4,0),VLOOKUP(L90&amp;$AJ$82,' '!$AL$4:$AP$57,5,0))</f>
      </c>
      <c r="AK90" s="231"/>
      <c r="AL90" s="232"/>
      <c r="AM90" s="230">
        <f>IF(AND(L90&amp;$AM$82=VLOOKUP(L90&amp;$AM$82,' '!$AL$4:$AP$57,1,0),VLOOKUP(L90&amp;$AM$82,' '!$AL$4:$AP$57,4,0)&lt;&gt;""),VLOOKUP(L90&amp;$AM$82,' '!$AL$4:$AP$57,4,0),VLOOKUP(L90&amp;$AM$82,' '!$AL$4:$AP$57,5,0))</f>
      </c>
      <c r="AN90" s="231"/>
      <c r="AO90" s="232"/>
      <c r="AP90" s="230">
        <f>IF(AND(L90&amp;$AP$82=VLOOKUP(L90&amp;$AP$82,' '!$AL$4:$AP$57,1,0),VLOOKUP(L90&amp;$AP$82,' '!$AL$4:$AP$57,4,0)&lt;&gt;""),VLOOKUP(L90&amp;$AP$82,' '!$AL$4:$AP$57,4,0),VLOOKUP(L90&amp;$AP$82,' '!$AL$4:$AP$57,5,0))</f>
      </c>
      <c r="AQ90" s="231"/>
      <c r="AR90" s="232"/>
      <c r="AS90" s="303">
        <f>IF(' '!$V$38=0,"",VLOOKUP(' '!L33,' '!$M$33:$Y$37,10,0))</f>
      </c>
      <c r="AT90" s="303"/>
      <c r="AU90" s="304"/>
      <c r="AV90" s="284">
        <f>IF(' '!$V$38=0,"",VLOOKUP(' '!L33,' '!$M$33:$Y$37,11,0))</f>
      </c>
      <c r="AW90" s="284"/>
      <c r="AX90" s="284"/>
      <c r="AY90" s="284">
        <f>IF(' '!$V$38=0,"",VLOOKUP(' '!L33,' '!$M$33:$Y$37,12,0))</f>
      </c>
      <c r="AZ90" s="284"/>
      <c r="BA90" s="284"/>
      <c r="BB90" s="284">
        <f>IF(' '!$V$38=0,"",VLOOKUP(' '!L33,' '!$M$33:$Y$37,13,0))</f>
      </c>
      <c r="BC90" s="284"/>
      <c r="BD90" s="284"/>
      <c r="BE90" s="284">
        <f>IF(' '!$V$38=0,"",VLOOKUP(' '!L33,' '!$M$33:$Y$37,5,0))</f>
      </c>
      <c r="BF90" s="285"/>
      <c r="BG90" s="75">
        <f>IF(' '!$V$38=0,"",":")</f>
      </c>
      <c r="BH90" s="478">
        <f>IF(' '!$V$38=0,"",VLOOKUP(' '!L33,' '!$M$33:$Y$37,6,0))</f>
      </c>
      <c r="BI90" s="323"/>
      <c r="BJ90" s="330">
        <f>IF(' '!$V$38=0,"",BE90-BH90)</f>
      </c>
      <c r="BK90" s="330"/>
      <c r="BL90" s="331"/>
      <c r="BM90" s="323">
        <f>IF(' '!$V$38=0,"",VLOOKUP(' '!L33,' '!$M$33:$Y$37,7,0))</f>
      </c>
      <c r="BN90" s="323"/>
      <c r="BO90" s="427"/>
      <c r="BP90" s="1"/>
      <c r="BQ90" s="1"/>
      <c r="BR90" s="1"/>
      <c r="BS90" s="1"/>
    </row>
    <row r="91" spans="1:71" ht="18" customHeight="1">
      <c r="A91" s="1"/>
      <c r="B91" s="184"/>
      <c r="C91" s="184"/>
      <c r="D91" s="184"/>
      <c r="E91" s="184"/>
      <c r="F91" s="184"/>
      <c r="G91" s="184"/>
      <c r="H91" s="184"/>
      <c r="I91" s="1"/>
      <c r="J91" s="251">
        <f>IF(' '!$V$38=0,"",IF(VLOOKUP(' '!L34,' '!$M$33:$O$37,3,0)=MAX(J$90:J90),"",' '!L34))</f>
      </c>
      <c r="K91" s="252"/>
      <c r="L91" s="253" t="str">
        <f>IF(' '!$V$38=0,AW17,VLOOKUP(' '!L34,' '!$M$33:$Y$37,4,0))</f>
        <v>C2</v>
      </c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20">
        <f>IF(AND(L91&amp;$AG$82=VLOOKUP(L91&amp;$AG$82,' '!$AL$4:$AP$57,1,0),VLOOKUP(L91&amp;$AG$82,' '!$AL$4:$AP$57,4,0)&lt;&gt;""),VLOOKUP(L91&amp;$AG$82,' '!$AL$4:$AP$57,4,0),VLOOKUP(L91&amp;$AG$82,' '!$AL$4:$AP$57,5,0))</f>
      </c>
      <c r="AH91" s="220"/>
      <c r="AI91" s="242"/>
      <c r="AJ91" s="239"/>
      <c r="AK91" s="240"/>
      <c r="AL91" s="241"/>
      <c r="AM91" s="221">
        <f>IF(AND(L91&amp;$AM$82=VLOOKUP(L91&amp;$AM$82,' '!$AL$4:$AP$57,1,0),VLOOKUP(L91&amp;$AM$82,' '!$AL$4:$AP$57,4,0)&lt;&gt;""),VLOOKUP(L91&amp;$AM$82,' '!$AL$4:$AP$57,4,0),VLOOKUP(L91&amp;$AM$82,' '!$AL$4:$AP$57,5,0))</f>
      </c>
      <c r="AN91" s="222"/>
      <c r="AO91" s="223"/>
      <c r="AP91" s="221">
        <f>IF(AND(L91&amp;$AP$82=VLOOKUP(L91&amp;$AP$82,' '!$AL$4:$AP$57,1,0),VLOOKUP(L91&amp;$AP$82,' '!$AL$4:$AP$57,4,0)&lt;&gt;""),VLOOKUP(L91&amp;$AP$82,' '!$AL$4:$AP$57,4,0),VLOOKUP(L91&amp;$AP$82,' '!$AL$4:$AP$57,5,0))</f>
      </c>
      <c r="AQ91" s="222"/>
      <c r="AR91" s="223"/>
      <c r="AS91" s="289">
        <f>IF(' '!$V$38=0,"",VLOOKUP(' '!L34,' '!$M$33:$Y$37,10,0))</f>
      </c>
      <c r="AT91" s="289"/>
      <c r="AU91" s="290"/>
      <c r="AV91" s="280">
        <f>IF(' '!$V$38=0,"",VLOOKUP(' '!L34,' '!$M$33:$Y$37,11,0))</f>
      </c>
      <c r="AW91" s="280"/>
      <c r="AX91" s="280"/>
      <c r="AY91" s="280">
        <f>IF(' '!$V$38=0,"",VLOOKUP(' '!L34,' '!$M$33:$Y$37,12,0))</f>
      </c>
      <c r="AZ91" s="280"/>
      <c r="BA91" s="280"/>
      <c r="BB91" s="280">
        <f>IF(' '!$V$38=0,"",VLOOKUP(' '!L34,' '!$M$33:$Y$37,13,0))</f>
      </c>
      <c r="BC91" s="280"/>
      <c r="BD91" s="280"/>
      <c r="BE91" s="280">
        <f>IF(' '!$V$38=0,"",VLOOKUP(' '!L34,' '!$M$33:$Y$37,5,0))</f>
      </c>
      <c r="BF91" s="321"/>
      <c r="BG91" s="78">
        <f>IF(' '!$V$38=0,"",":")</f>
      </c>
      <c r="BH91" s="403">
        <f>IF(' '!$V$38=0,"",VLOOKUP(' '!L34,' '!$M$33:$Y$37,6,0))</f>
      </c>
      <c r="BI91" s="280"/>
      <c r="BJ91" s="305">
        <f>IF(' '!$V$38=0,"",BE91-BH91)</f>
      </c>
      <c r="BK91" s="305"/>
      <c r="BL91" s="306"/>
      <c r="BM91" s="280">
        <f>IF(' '!$V$38=0,"",VLOOKUP(' '!L34,' '!$M$33:$Y$37,7,0))</f>
      </c>
      <c r="BN91" s="280"/>
      <c r="BO91" s="327"/>
      <c r="BP91" s="1"/>
      <c r="BQ91" s="1"/>
      <c r="BR91" s="1"/>
      <c r="BS91" s="1"/>
    </row>
    <row r="92" spans="1:71" ht="18" customHeight="1">
      <c r="A92" s="1"/>
      <c r="B92" s="184"/>
      <c r="C92" s="184"/>
      <c r="D92" s="184"/>
      <c r="E92" s="184"/>
      <c r="F92" s="184"/>
      <c r="G92" s="184"/>
      <c r="H92" s="184"/>
      <c r="I92" s="1"/>
      <c r="J92" s="251">
        <f>IF(' '!$V$38=0,"",IF(VLOOKUP(' '!L35,' '!$M$33:$O$37,3,0)=MAX(J$90:J91),"",' '!L35))</f>
      </c>
      <c r="K92" s="252"/>
      <c r="L92" s="253" t="str">
        <f>IF(' '!$V$38=0,AW18,VLOOKUP(' '!L35,' '!$M$33:$Y$37,4,0))</f>
        <v>C3</v>
      </c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20">
        <f>IF(AND(L92&amp;$AG$82=VLOOKUP(L92&amp;$AG$82,' '!$AL$4:$AP$57,1,0),VLOOKUP(L92&amp;$AG$82,' '!$AL$4:$AP$57,4,0)&lt;&gt;""),VLOOKUP(L92&amp;$AG$82,' '!$AL$4:$AP$57,4,0),VLOOKUP(L92&amp;$AG$82,' '!$AL$4:$AP$57,5,0))</f>
      </c>
      <c r="AH92" s="220"/>
      <c r="AI92" s="242"/>
      <c r="AJ92" s="221">
        <f>IF(AND(L92&amp;$AJ$82=VLOOKUP(L92&amp;$AJ$82,' '!$AL$4:$AP$57,1,0),VLOOKUP(L92&amp;$AJ$82,' '!$AL$4:$AP$57,4,0)&lt;&gt;""),VLOOKUP(L92&amp;$AJ$82,' '!$AL$4:$AP$57,4,0),VLOOKUP(L92&amp;$AJ$82,' '!$AL$4:$AP$57,5,0))</f>
      </c>
      <c r="AK92" s="222"/>
      <c r="AL92" s="223"/>
      <c r="AM92" s="239"/>
      <c r="AN92" s="240"/>
      <c r="AO92" s="241"/>
      <c r="AP92" s="221">
        <f>IF(AND(L92&amp;$AP$82=VLOOKUP(L92&amp;$AP$82,' '!$AL$4:$AP$57,1,0),VLOOKUP(L92&amp;$AP$82,' '!$AL$4:$AP$57,4,0)&lt;&gt;""),VLOOKUP(L92&amp;$AP$82,' '!$AL$4:$AP$57,4,0),VLOOKUP(L92&amp;$AP$82,' '!$AL$4:$AP$57,5,0))</f>
      </c>
      <c r="AQ92" s="222"/>
      <c r="AR92" s="223"/>
      <c r="AS92" s="289">
        <f>IF(' '!$V$38=0,"",VLOOKUP(' '!L35,' '!$M$33:$Y$37,10,0))</f>
      </c>
      <c r="AT92" s="289"/>
      <c r="AU92" s="290"/>
      <c r="AV92" s="280">
        <f>IF(' '!$V$38=0,"",VLOOKUP(' '!L35,' '!$M$33:$Y$37,11,0))</f>
      </c>
      <c r="AW92" s="280"/>
      <c r="AX92" s="280"/>
      <c r="AY92" s="280">
        <f>IF(' '!$V$38=0,"",VLOOKUP(' '!L35,' '!$M$33:$Y$37,12,0))</f>
      </c>
      <c r="AZ92" s="280"/>
      <c r="BA92" s="280"/>
      <c r="BB92" s="280">
        <f>IF(' '!$V$38=0,"",VLOOKUP(' '!L35,' '!$M$33:$Y$37,13,0))</f>
      </c>
      <c r="BC92" s="280"/>
      <c r="BD92" s="280"/>
      <c r="BE92" s="280">
        <f>IF(' '!$V$38=0,"",VLOOKUP(' '!L35,' '!$M$33:$Y$37,5,0))</f>
      </c>
      <c r="BF92" s="321"/>
      <c r="BG92" s="78">
        <f>IF(' '!$V$38=0,"",":")</f>
      </c>
      <c r="BH92" s="403">
        <f>IF(' '!$V$38=0,"",VLOOKUP(' '!L35,' '!$M$33:$Y$37,6,0))</f>
      </c>
      <c r="BI92" s="280"/>
      <c r="BJ92" s="305">
        <f>IF(' '!$V$38=0,"",BE92-BH92)</f>
      </c>
      <c r="BK92" s="305"/>
      <c r="BL92" s="306"/>
      <c r="BM92" s="280">
        <f>IF(' '!$V$38=0,"",VLOOKUP(' '!L35,' '!$M$33:$Y$37,7,0))</f>
      </c>
      <c r="BN92" s="280"/>
      <c r="BO92" s="327"/>
      <c r="BP92" s="1"/>
      <c r="BQ92" s="1"/>
      <c r="BR92" s="1"/>
      <c r="BS92" s="1"/>
    </row>
    <row r="93" spans="1:71" ht="18" customHeight="1" thickBot="1">
      <c r="A93" s="1"/>
      <c r="B93" s="184"/>
      <c r="C93" s="184"/>
      <c r="D93" s="184"/>
      <c r="E93" s="184"/>
      <c r="F93" s="184"/>
      <c r="G93" s="184"/>
      <c r="H93" s="184"/>
      <c r="I93" s="1"/>
      <c r="J93" s="468">
        <f>IF(' '!$V$38=0,"",IF(VLOOKUP(' '!L36,' '!$M$33:$O$37,3,0)=MAX(J$90:J92),"",' '!L36))</f>
      </c>
      <c r="K93" s="469"/>
      <c r="L93" s="278" t="str">
        <f>IF(' '!$V$38=0,AW19,VLOOKUP(' '!L36,' '!$M$33:$Y$37,4,0))</f>
        <v>C4</v>
      </c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05">
        <f>IF(AND(L93&amp;$AG$82=VLOOKUP(L93&amp;$AG$82,' '!$AL$4:$AP$57,1,0),VLOOKUP(L93&amp;$AG$82,' '!$AL$4:$AP$57,4,0)&lt;&gt;""),VLOOKUP(L93&amp;$AG$82,' '!$AL$4:$AP$57,4,0),VLOOKUP(L93&amp;$AG$82,' '!$AL$4:$AP$57,5,0))</f>
      </c>
      <c r="AH93" s="205"/>
      <c r="AI93" s="206"/>
      <c r="AJ93" s="233">
        <f>IF(AND(L93&amp;$AJ$82=VLOOKUP(L93&amp;$AJ$82,' '!$AL$4:$AP$57,1,0),VLOOKUP(L93&amp;$AJ$82,' '!$AL$4:$AP$57,4,0)&lt;&gt;""),VLOOKUP(L93&amp;$AJ$82,' '!$AL$4:$AP$57,4,0),VLOOKUP(L93&amp;$AJ$82,' '!$AL$4:$AP$57,5,0))</f>
      </c>
      <c r="AK93" s="234"/>
      <c r="AL93" s="235"/>
      <c r="AM93" s="233">
        <f>IF(AND(L93&amp;$AM$82=VLOOKUP(L93&amp;$AM$82,' '!$AL$4:$AP$57,1,0),VLOOKUP(L93&amp;$AM$82,' '!$AL$4:$AP$57,4,0)&lt;&gt;""),VLOOKUP(L93&amp;$AM$82,' '!$AL$4:$AP$57,4,0),VLOOKUP(L93&amp;$AM$82,' '!$AL$4:$AP$57,5,0))</f>
      </c>
      <c r="AN93" s="234"/>
      <c r="AO93" s="235"/>
      <c r="AP93" s="286"/>
      <c r="AQ93" s="287"/>
      <c r="AR93" s="288"/>
      <c r="AS93" s="282">
        <f>IF(' '!$V$38=0,"",VLOOKUP(' '!L36,' '!$M$33:$Y$37,10,0))</f>
      </c>
      <c r="AT93" s="282"/>
      <c r="AU93" s="283"/>
      <c r="AV93" s="281">
        <f>IF(' '!$V$38=0,"",VLOOKUP(' '!L36,' '!$M$33:$Y$37,11,0))</f>
      </c>
      <c r="AW93" s="281"/>
      <c r="AX93" s="281"/>
      <c r="AY93" s="281">
        <f>IF(' '!$V$38=0,"",VLOOKUP(' '!L36,' '!$M$33:$Y$37,12,0))</f>
      </c>
      <c r="AZ93" s="281"/>
      <c r="BA93" s="281"/>
      <c r="BB93" s="281">
        <f>IF(' '!$V$38=0,"",VLOOKUP(' '!L36,' '!$M$33:$Y$37,13,0))</f>
      </c>
      <c r="BC93" s="281"/>
      <c r="BD93" s="281"/>
      <c r="BE93" s="281">
        <f>IF(' '!$V$38=0,"",VLOOKUP(' '!L36,' '!$M$33:$Y$37,5,0))</f>
      </c>
      <c r="BF93" s="320"/>
      <c r="BG93" s="79">
        <f>IF(' '!$V$38=0,"",":")</f>
      </c>
      <c r="BH93" s="402">
        <f>IF(' '!$V$38=0,"",VLOOKUP(' '!L36,' '!$M$33:$Y$37,6,0))</f>
      </c>
      <c r="BI93" s="281"/>
      <c r="BJ93" s="294">
        <f>IF(' '!$V$38=0,"",BE93-BH93)</f>
      </c>
      <c r="BK93" s="294"/>
      <c r="BL93" s="295"/>
      <c r="BM93" s="281">
        <f>IF(' '!$V$38=0,"",VLOOKUP(' '!L36,' '!$M$33:$Y$37,7,0))</f>
      </c>
      <c r="BN93" s="281"/>
      <c r="BO93" s="319"/>
      <c r="BP93" s="1"/>
      <c r="BQ93" s="1"/>
      <c r="BR93" s="1"/>
      <c r="BS93" s="1"/>
    </row>
    <row r="94" spans="1:71" ht="18" customHeight="1">
      <c r="A94" s="1"/>
      <c r="B94" s="159"/>
      <c r="C94" s="159"/>
      <c r="D94" s="159"/>
      <c r="E94" s="159"/>
      <c r="F94" s="159"/>
      <c r="G94" s="159"/>
      <c r="H94" s="159"/>
      <c r="I94" s="154"/>
      <c r="J94" s="155"/>
      <c r="K94" s="155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20"/>
      <c r="BH94" s="157"/>
      <c r="BI94" s="157"/>
      <c r="BJ94" s="158"/>
      <c r="BK94" s="158"/>
      <c r="BL94" s="158"/>
      <c r="BM94" s="157"/>
      <c r="BN94" s="157"/>
      <c r="BO94" s="157"/>
      <c r="BP94" s="1"/>
      <c r="BQ94" s="1"/>
      <c r="BR94" s="1"/>
      <c r="BS94" s="1"/>
    </row>
    <row r="95" spans="1:71" ht="18" customHeight="1" thickBot="1">
      <c r="A95" s="1"/>
      <c r="B95" s="182" t="s">
        <v>34</v>
      </c>
      <c r="C95" s="182"/>
      <c r="D95" s="182"/>
      <c r="E95" s="182"/>
      <c r="F95" s="182"/>
      <c r="G95" s="182"/>
      <c r="H95" s="18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8" customHeight="1" thickBot="1">
      <c r="A96" s="1"/>
      <c r="B96" s="183" t="s">
        <v>36</v>
      </c>
      <c r="C96" s="183"/>
      <c r="D96" s="183"/>
      <c r="E96" s="183"/>
      <c r="F96" s="183" t="s">
        <v>37</v>
      </c>
      <c r="G96" s="183"/>
      <c r="H96" s="183"/>
      <c r="I96" s="1"/>
      <c r="J96" s="473" t="str">
        <f>IF(' '!V48=0,"Gruppen 3.",IF(' '!L48&lt;&gt;' '!V48,"es liegen nicht alle Ergebnisse vor","Gruppen 3."))</f>
        <v>Gruppen 3.</v>
      </c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5"/>
      <c r="AG96" s="273" t="s">
        <v>38</v>
      </c>
      <c r="AH96" s="274"/>
      <c r="AI96" s="275"/>
      <c r="AJ96" s="273" t="s">
        <v>39</v>
      </c>
      <c r="AK96" s="274"/>
      <c r="AL96" s="275"/>
      <c r="AM96" s="273" t="s">
        <v>40</v>
      </c>
      <c r="AN96" s="274"/>
      <c r="AO96" s="275"/>
      <c r="AP96" s="273" t="s">
        <v>41</v>
      </c>
      <c r="AQ96" s="274"/>
      <c r="AR96" s="275"/>
      <c r="AS96" s="300" t="s">
        <v>42</v>
      </c>
      <c r="AT96" s="300"/>
      <c r="AU96" s="300"/>
      <c r="AV96" s="300"/>
      <c r="AW96" s="300"/>
      <c r="AX96" s="300" t="s">
        <v>43</v>
      </c>
      <c r="AY96" s="300"/>
      <c r="AZ96" s="273"/>
      <c r="BA96" s="300" t="s">
        <v>44</v>
      </c>
      <c r="BB96" s="300"/>
      <c r="BC96" s="328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8" customHeight="1">
      <c r="A97" s="1"/>
      <c r="B97" s="184"/>
      <c r="C97" s="184"/>
      <c r="D97" s="184"/>
      <c r="E97" s="184"/>
      <c r="F97" s="184"/>
      <c r="G97" s="184"/>
      <c r="H97" s="184"/>
      <c r="I97" s="1"/>
      <c r="J97" s="515">
        <f>IF(AND(' '!$V$10&gt;0,' '!$V$24&gt;0,' '!$V$38&gt;0),1,"")</f>
      </c>
      <c r="K97" s="516"/>
      <c r="L97" s="178">
        <f>IF(' '!$L$48&lt;&gt;' '!V48,"",IF(OR(' '!O12&lt;&gt;1,' '!O26&lt;&gt;1,' '!O40&lt;&gt;1),"3.Platz nicht eindeutig",VLOOKUP(' '!L45,' '!$M$45:$Y$47,4,0)))</f>
      </c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277"/>
      <c r="AG97" s="284">
        <f>IF(' '!$L$48&lt;&gt;' '!V48,"",IF(OR(' '!O12&lt;&gt;1,' '!O26&lt;&gt;1,' '!O40&lt;&gt;1),"",VLOOKUP(' '!L45,' '!$M$45:$Y$47,10,0)))</f>
      </c>
      <c r="AH97" s="284"/>
      <c r="AI97" s="284"/>
      <c r="AJ97" s="284">
        <f>IF(' '!$L$48&lt;&gt;' '!V48,"",IF(OR(' '!O12&lt;&gt;1,' '!O26&lt;&gt;1,' '!O40&lt;&gt;1),"",VLOOKUP(' '!L45,' '!$M$45:$Y$47,11,0)))</f>
      </c>
      <c r="AK97" s="284"/>
      <c r="AL97" s="284"/>
      <c r="AM97" s="284">
        <f>IF(' '!$L$48&lt;&gt;' '!V48,"",IF(OR(' '!O12&lt;&gt;1,' '!O26&lt;&gt;1,' '!O40&lt;&gt;1),"",VLOOKUP(' '!L45,' '!$M$45:$Y$47,12,0)))</f>
      </c>
      <c r="AN97" s="284"/>
      <c r="AO97" s="284"/>
      <c r="AP97" s="284">
        <f>IF(' '!$L$48&lt;&gt;' '!V48,"",IF(OR(' '!O12&lt;&gt;1,' '!O26&lt;&gt;1,' '!O40&lt;&gt;1),"",VLOOKUP(' '!L45,' '!$M$45:$Y$47,13,0)))</f>
      </c>
      <c r="AQ97" s="284"/>
      <c r="AR97" s="284"/>
      <c r="AS97" s="284">
        <f>IF(' '!$L$48&lt;&gt;' '!V48,"",IF(OR(' '!O12&lt;&gt;1,' '!O26&lt;&gt;1,' '!O40&lt;&gt;1),"",VLOOKUP(' '!L45,' '!$M$45:$Y$47,5,0)))</f>
      </c>
      <c r="AT97" s="285"/>
      <c r="AU97" s="75">
        <f>IF(' '!$L$48&lt;&gt;' '!V48,"",IF(OR(' '!O12&lt;&gt;1,' '!O26&lt;&gt;1,' '!O40&lt;&gt;1),"",":"))</f>
      </c>
      <c r="AV97" s="326">
        <f>IF(' '!$L$48&lt;&gt;' '!V48,"",IF(OR(' '!O12&lt;&gt;1,' '!O26&lt;&gt;1,' '!O40&lt;&gt;1),"",VLOOKUP(' '!L45,' '!$M$45:$Y$47,6,0)))</f>
      </c>
      <c r="AW97" s="326"/>
      <c r="AX97" s="330">
        <f>IF(' '!$L$48&lt;&gt;' '!V48,"",IF(OR(' '!O12&lt;&gt;1,' '!O26&lt;&gt;1,' '!O40&lt;&gt;1),"",AS97-AV97))</f>
      </c>
      <c r="AY97" s="330"/>
      <c r="AZ97" s="331"/>
      <c r="BA97" s="284">
        <f>IF(' '!$L$48&lt;&gt;' '!V48,"",IF(OR(' '!O12&lt;&gt;1,' '!O26&lt;&gt;1,' '!O40&lt;&gt;1),"",VLOOKUP(' '!L45,' '!$M$45:$Y$47,7,0)))</f>
      </c>
      <c r="BB97" s="284"/>
      <c r="BC97" s="329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8" customHeight="1">
      <c r="A98" s="1"/>
      <c r="B98" s="184"/>
      <c r="C98" s="184"/>
      <c r="D98" s="184"/>
      <c r="E98" s="184"/>
      <c r="F98" s="184"/>
      <c r="G98" s="184"/>
      <c r="H98" s="184"/>
      <c r="I98" s="1"/>
      <c r="J98" s="301">
        <f>IF(AND(' '!$V$10&gt;0,' '!$V$24&gt;0,' '!$V$38&gt;0),IF(VLOOKUP(' '!L46,' '!$M$45:$O$47,3,0)=MAX(J$97:J97),"",' '!L46),"")</f>
      </c>
      <c r="K98" s="302"/>
      <c r="L98" s="190">
        <f>IF(' '!$L$48&lt;&gt;' '!V48,"",IF(OR(' '!O12&lt;&gt;1,' '!O26&lt;&gt;1,' '!O40&lt;&gt;1),"3.Platz nicht eindeutig",VLOOKUP(' '!L46,' '!$M$45:$Y$47,4,0)))</f>
      </c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276"/>
      <c r="AG98" s="280">
        <f>IF(' '!$L$48&lt;&gt;' '!V48,"",IF(OR(' '!O12&lt;&gt;1,' '!O26&lt;&gt;1,' '!O40&lt;&gt;1),"",VLOOKUP(' '!L46,' '!$M$45:$Y$47,10,0)))</f>
      </c>
      <c r="AH98" s="280"/>
      <c r="AI98" s="280"/>
      <c r="AJ98" s="280">
        <f>IF(' '!$L$48&lt;&gt;' '!V48,"",IF(OR(' '!O12&lt;&gt;1,' '!O26&lt;&gt;1,' '!O40&lt;&gt;1),"",VLOOKUP(' '!L46,' '!$M$45:$Y$47,11,0)))</f>
      </c>
      <c r="AK98" s="280"/>
      <c r="AL98" s="280"/>
      <c r="AM98" s="280">
        <f>IF(' '!$L$48&lt;&gt;' '!V48,"",IF(OR(' '!O12&lt;&gt;1,' '!O26&lt;&gt;1,' '!O40&lt;&gt;1),"",VLOOKUP(' '!L46,' '!$M$45:$Y$47,12,0)))</f>
      </c>
      <c r="AN98" s="280"/>
      <c r="AO98" s="280"/>
      <c r="AP98" s="280">
        <f>IF(' '!$L$48&lt;&gt;' '!V48,"",IF(OR(' '!O12&lt;&gt;1,' '!O26&lt;&gt;1,' '!O40&lt;&gt;1),"",VLOOKUP(' '!L46,' '!$M$45:$Y$47,13,0)))</f>
      </c>
      <c r="AQ98" s="280"/>
      <c r="AR98" s="280"/>
      <c r="AS98" s="280">
        <f>IF(' '!$L$48&lt;&gt;' '!V48,"",IF(OR(' '!O12&lt;&gt;1,' '!O26&lt;&gt;1,' '!O40&lt;&gt;1),"",VLOOKUP(' '!L46,' '!$M$45:$Y$47,5,0)))</f>
      </c>
      <c r="AT98" s="321"/>
      <c r="AU98" s="78">
        <f>IF(' '!$L$48&lt;&gt;' '!V48,"",IF(OR(' '!O12&lt;&gt;1,' '!O26&lt;&gt;1,' '!O40&lt;&gt;1),"",":"))</f>
      </c>
      <c r="AV98" s="322">
        <f>IF(' '!$L$48&lt;&gt;' '!V48,"",IF(OR(' '!O12&lt;&gt;1,' '!O26&lt;&gt;1,' '!O40&lt;&gt;1),"",VLOOKUP(' '!L46,' '!$M$45:$Y$47,6,0)))</f>
      </c>
      <c r="AW98" s="322"/>
      <c r="AX98" s="305">
        <f>IF(' '!$L$48&lt;&gt;' '!V48,"",IF(OR(' '!O12&lt;&gt;1,' '!O26&lt;&gt;1,' '!O40&lt;&gt;1),"",AS98-AV98))</f>
      </c>
      <c r="AY98" s="305"/>
      <c r="AZ98" s="306"/>
      <c r="BA98" s="280">
        <f>IF(' '!$L$48&lt;&gt;' '!V48,"",IF(OR(' '!O12&lt;&gt;1,' '!O26&lt;&gt;1,' '!O40&lt;&gt;1),"",VLOOKUP(' '!L46,' '!$M$45:$Y$47,7,0)))</f>
      </c>
      <c r="BB98" s="280"/>
      <c r="BC98" s="327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8" customHeight="1" thickBot="1">
      <c r="A99" s="1"/>
      <c r="B99" s="184"/>
      <c r="C99" s="184"/>
      <c r="D99" s="184"/>
      <c r="E99" s="184"/>
      <c r="F99" s="184"/>
      <c r="G99" s="184"/>
      <c r="H99" s="184"/>
      <c r="I99" s="1"/>
      <c r="J99" s="298">
        <f>IF(AND(' '!$V$10&gt;0,' '!$V$24&gt;0,' '!$V$38&gt;0),IF(VLOOKUP(' '!L47,' '!$M$45:$O$47,3,0)=MAX(J$97:J98),"",' '!L47),"")</f>
      </c>
      <c r="K99" s="299"/>
      <c r="L99" s="187">
        <f>IF(' '!$L$48&lt;&gt;' '!V48,"",IF(OR(' '!O12&lt;&gt;1,' '!O26&lt;&gt;1,' '!O40&lt;&gt;1),"3.Platz nicht eindeutig",VLOOKUP(' '!L47,' '!$M$45:$Y$47,4,0)))</f>
      </c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390"/>
      <c r="AG99" s="281">
        <f>IF(' '!$L$48&lt;&gt;' '!V48,"",IF(OR(' '!O12&lt;&gt;1,' '!O26&lt;&gt;1,' '!O40&lt;&gt;1),"",VLOOKUP(' '!L47,' '!$M$45:$Y$47,10,0)))</f>
      </c>
      <c r="AH99" s="281"/>
      <c r="AI99" s="281"/>
      <c r="AJ99" s="281">
        <f>IF(' '!$L$48&lt;&gt;' '!V48,"",IF(OR(' '!O12&lt;&gt;1,' '!O26&lt;&gt;1,' '!O40&lt;&gt;1),"",VLOOKUP(' '!L47,' '!$M$45:$Y$47,11,0)))</f>
      </c>
      <c r="AK99" s="281"/>
      <c r="AL99" s="281"/>
      <c r="AM99" s="281">
        <f>IF(' '!$L$48&lt;&gt;' '!V48,"",IF(OR(' '!O12&lt;&gt;1,' '!O26&lt;&gt;1,' '!O40&lt;&gt;1),"",VLOOKUP(' '!L47,' '!$M$45:$Y$47,12,0)))</f>
      </c>
      <c r="AN99" s="281"/>
      <c r="AO99" s="281"/>
      <c r="AP99" s="281">
        <f>IF(' '!$L$48&lt;&gt;' '!V48,"",IF(OR(' '!O12&lt;&gt;1,' '!O26&lt;&gt;1,' '!O40&lt;&gt;1),"",VLOOKUP(' '!L47,' '!$M$45:$Y$47,13,0)))</f>
      </c>
      <c r="AQ99" s="281"/>
      <c r="AR99" s="281"/>
      <c r="AS99" s="281">
        <f>IF(' '!$L$48&lt;&gt;' '!V48,"",IF(OR(' '!O12&lt;&gt;1,' '!O26&lt;&gt;1,' '!O40&lt;&gt;1),"",VLOOKUP(' '!L47,' '!$M$45:$Y$47,5,0)))</f>
      </c>
      <c r="AT99" s="320"/>
      <c r="AU99" s="79">
        <f>IF(' '!$L$48&lt;&gt;' '!V48,"",IF(OR(' '!O12&lt;&gt;1,' '!O26&lt;&gt;1,' '!O40&lt;&gt;1),"",":"))</f>
      </c>
      <c r="AV99" s="307">
        <f>IF(' '!$L$48&lt;&gt;' '!V48,"",IF(OR(' '!O12&lt;&gt;1,' '!O26&lt;&gt;1,' '!O40&lt;&gt;1),"",VLOOKUP(' '!L47,' '!$M$45:$Y$47,6,0)))</f>
      </c>
      <c r="AW99" s="307"/>
      <c r="AX99" s="294">
        <f>IF(' '!$L$48&lt;&gt;' '!V48,"",IF(OR(' '!O12&lt;&gt;1,' '!O26&lt;&gt;1,' '!O40&lt;&gt;1),"",AS99-AV99))</f>
      </c>
      <c r="AY99" s="294"/>
      <c r="AZ99" s="295"/>
      <c r="BA99" s="281">
        <f>IF(' '!$L$48&lt;&gt;' '!V48,"",IF(OR(' '!O12&lt;&gt;1,' '!O26&lt;&gt;1,' '!O40&lt;&gt;1),"",VLOOKUP(' '!L47,' '!$M$45:$Y$47,7,0)))</f>
      </c>
      <c r="BB99" s="281"/>
      <c r="BC99" s="319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6"/>
      <c r="AF100" s="6"/>
      <c r="AG100" s="5"/>
      <c r="AH100" s="3"/>
      <c r="AI100" s="3"/>
      <c r="AJ100" s="4"/>
      <c r="AK100" s="4"/>
      <c r="AL100" s="4"/>
      <c r="AM100" s="4"/>
      <c r="AN100" s="4"/>
      <c r="AO100" s="76"/>
      <c r="AP100" s="77"/>
      <c r="AQ100" s="36"/>
      <c r="AR100" s="36"/>
      <c r="AS100" s="46"/>
      <c r="AT100" s="40"/>
      <c r="AU100" s="40"/>
      <c r="AV100" s="40"/>
      <c r="AW100" s="40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ht="18" customHeight="1"/>
    <row r="102" spans="1:59" ht="18" customHeight="1" thickBot="1">
      <c r="A102" s="1"/>
      <c r="B102" s="1"/>
      <c r="C102" s="1"/>
      <c r="D102" s="32" t="s">
        <v>45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2"/>
      <c r="BA102" s="2"/>
      <c r="BB102" s="3"/>
      <c r="BC102" s="3"/>
      <c r="BD102" s="3"/>
      <c r="BE102" s="3"/>
      <c r="BF102" s="4"/>
      <c r="BG102" s="1"/>
    </row>
    <row r="103" spans="1:59" ht="18" customHeight="1" thickBot="1">
      <c r="A103" s="1"/>
      <c r="B103" s="1"/>
      <c r="C103" s="1"/>
      <c r="D103" s="214" t="s">
        <v>46</v>
      </c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6"/>
      <c r="AD103" s="1"/>
      <c r="AE103" s="1"/>
      <c r="AF103" s="1"/>
      <c r="AG103" s="387" t="s">
        <v>47</v>
      </c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9"/>
      <c r="BG103" s="1"/>
    </row>
    <row r="104" spans="1:59" ht="18" customHeight="1">
      <c r="A104" s="1"/>
      <c r="B104" s="1"/>
      <c r="C104" s="88">
        <v>1</v>
      </c>
      <c r="D104" s="167" t="s">
        <v>73</v>
      </c>
      <c r="E104" s="168"/>
      <c r="F104" s="168"/>
      <c r="G104" s="168"/>
      <c r="H104" s="168"/>
      <c r="I104" s="178">
        <f>IF(OR(' '!V10=0,' '!L10&lt;&gt;SUM(AV62:AX66)),"",IF(OR(F62=1,F63=1,F64=1,F65=1,F66=1),VLOOKUP(SMALL($F$62:$H$66,1),$F$62:$AF$66,7,0),IF(AND(SUM(AV62:AX66)=' '!L10,' '!O10=1),L62,"1. Platz Gruppe A nicht eindeutig")))</f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80"/>
      <c r="AD104" s="1"/>
      <c r="AE104" s="1"/>
      <c r="AF104" s="89">
        <v>1</v>
      </c>
      <c r="AG104" s="169" t="s">
        <v>77</v>
      </c>
      <c r="AH104" s="170"/>
      <c r="AI104" s="170"/>
      <c r="AJ104" s="170"/>
      <c r="AK104" s="213"/>
      <c r="AL104" s="178">
        <f>IF(OR(' '!V10=0,' '!L10&lt;&gt;SUM(AV62:AX66)),"",IF(OR(F62=2,F63=2,F64=2,F65=2,F66=2),VLOOKUP(SMALL($F$62:$H$66,2),$F$62:$AF$66,7,0),IF(AND(SUM(AV62:AX66)=' '!L10,' '!O11=1),L63,"2. Platz Gruppe A nicht eindeutig")))</f>
      </c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80"/>
      <c r="BG104" s="4"/>
    </row>
    <row r="105" spans="1:59" ht="18" customHeight="1">
      <c r="A105" s="1"/>
      <c r="B105" s="1"/>
      <c r="C105" s="89">
        <v>2</v>
      </c>
      <c r="D105" s="185" t="s">
        <v>74</v>
      </c>
      <c r="E105" s="186"/>
      <c r="F105" s="186"/>
      <c r="G105" s="186"/>
      <c r="H105" s="186"/>
      <c r="I105" s="190">
        <f>IF(OR(' '!V24=0,' '!L24&lt;&gt;SUM(AV76:AX80)),"",IF(OR(F76=2,F77=2,F78=2,F79=2,F80=2),VLOOKUP(SMALL($F$76:$H$80,2),$F$76:$AF$80,7,0),IF(AND(SUM(AV76:AX80)=' '!L24,' '!O25=1),L77,"2. Platz Gruppe B nicht eindeutig")))</f>
      </c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2"/>
      <c r="AD105" s="1"/>
      <c r="AE105" s="1"/>
      <c r="AF105" s="89">
        <v>2</v>
      </c>
      <c r="AG105" s="185" t="s">
        <v>78</v>
      </c>
      <c r="AH105" s="186"/>
      <c r="AI105" s="186"/>
      <c r="AJ105" s="186"/>
      <c r="AK105" s="186"/>
      <c r="AL105" s="190">
        <f>IF(OR(' '!V24=0,' '!L24&lt;&gt;SUM(AV76:AX80)),"",IF(OR(F76=1,F77=1,F78=1,F79=1,F80=1),VLOOKUP(SMALL($F$76:$H$80,1),$F$76:$AF$80,7,0),IF(AND(SUM(AV76:AX80)=' '!L24,' '!O24=1),L76,"1. Platz Gruppe B nicht eindeutig")))</f>
      </c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2"/>
      <c r="BG105" s="4"/>
    </row>
    <row r="106" spans="1:59" ht="18" customHeight="1">
      <c r="A106" s="1"/>
      <c r="B106" s="1"/>
      <c r="C106" s="89">
        <v>3</v>
      </c>
      <c r="D106" s="391" t="s">
        <v>75</v>
      </c>
      <c r="E106" s="392"/>
      <c r="F106" s="392"/>
      <c r="G106" s="392"/>
      <c r="H106" s="392"/>
      <c r="I106" s="190">
        <f>IF(OR(' '!V38=0,' '!L38&lt;&gt;SUM(AS90:AU94)),"",IF(OR(F90=1,F91=1,F92=1,F93=1,F94=1),VLOOKUP(SMALL($F$90:$H$94,1),$F$90:$AF$94,7,0),IF(AND(SUM(AS90:AU94)=' '!L38,' '!O38=1),L90,"1. Platz Gruppe C nicht eindeutig")))</f>
      </c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2"/>
      <c r="AD106" s="1"/>
      <c r="AE106" s="1"/>
      <c r="AF106" s="89">
        <v>3</v>
      </c>
      <c r="AG106" s="391" t="s">
        <v>79</v>
      </c>
      <c r="AH106" s="392"/>
      <c r="AI106" s="392"/>
      <c r="AJ106" s="392"/>
      <c r="AK106" s="392"/>
      <c r="AL106" s="190">
        <f>IF(OR(' '!V38=0,' '!L38&lt;&gt;SUM(AS90:AU94)),"",IF(OR(F90=2,F91=2,F92=2,F93=2,F94=2),VLOOKUP(SMALL($F$90:$H$94,2),$F$90:$AF$94,7,0),IF(AND(SUM(AS90:AU94)=' '!L38,' '!O39=1),L91,"2. Platz Gruppe C nicht eindeutig")))</f>
      </c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2"/>
      <c r="BG106" s="4"/>
    </row>
    <row r="107" spans="1:59" ht="18" customHeight="1" thickBot="1">
      <c r="A107" s="1"/>
      <c r="B107" s="1"/>
      <c r="C107" s="89">
        <v>4</v>
      </c>
      <c r="D107" s="201" t="s">
        <v>76</v>
      </c>
      <c r="E107" s="202"/>
      <c r="F107" s="202"/>
      <c r="G107" s="202"/>
      <c r="H107" s="202"/>
      <c r="I107" s="187">
        <f>IF(OR(' '!V48=0,' '!L48&lt;&gt;' '!V48),"",IF(OR(F97=2,F98=2,F99=2),VLOOKUP(SMALL($F$97:$H$99,2),$F$97:$AF$99,7,0),IF(AND(' '!V48=' '!L48,' '!O49=1),L98,"2. Platz Gruppen 3. nicht eindeutig")))</f>
      </c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9"/>
      <c r="AD107" s="1"/>
      <c r="AE107" s="1"/>
      <c r="AF107" s="89">
        <v>4</v>
      </c>
      <c r="AG107" s="201" t="s">
        <v>80</v>
      </c>
      <c r="AH107" s="202"/>
      <c r="AI107" s="202"/>
      <c r="AJ107" s="202"/>
      <c r="AK107" s="202"/>
      <c r="AL107" s="187">
        <f>IF(OR(' '!V48=0,' '!L48&lt;&gt;' '!V48),"",IF(OR(F97=1,F98=1,F99=1),VLOOKUP(SMALL($F$97:$H$99,1),$F$97:$AF$99,7,0),IF(AND(' '!V48=' '!L48,' '!O48=1),L97,"1. Platz Gruppen 3. nicht eindeutig")))</f>
      </c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9"/>
      <c r="BG107" s="4"/>
    </row>
    <row r="108" ht="12.75"/>
    <row r="109" spans="2:60" s="1" customFormat="1" ht="18" customHeight="1">
      <c r="B109" s="32" t="s">
        <v>48</v>
      </c>
      <c r="R109" s="35"/>
      <c r="AY109" s="2"/>
      <c r="AZ109" s="2"/>
      <c r="BA109" s="3"/>
      <c r="BB109" s="3"/>
      <c r="BC109" s="3"/>
      <c r="BD109" s="3"/>
      <c r="BE109" s="3"/>
      <c r="BF109" s="3"/>
      <c r="BG109" s="3"/>
      <c r="BH109" s="3"/>
    </row>
    <row r="110" spans="2:60" s="1" customFormat="1" ht="18" customHeight="1">
      <c r="B110" s="90"/>
      <c r="R110" s="35"/>
      <c r="AY110" s="2"/>
      <c r="AZ110" s="2"/>
      <c r="BA110" s="3"/>
      <c r="BB110" s="3"/>
      <c r="BC110" s="3"/>
      <c r="BD110" s="3"/>
      <c r="BE110" s="3"/>
      <c r="BF110" s="3"/>
      <c r="BG110" s="3"/>
      <c r="BH110" s="3"/>
    </row>
    <row r="111" spans="2:60" s="1" customFormat="1" ht="18" customHeight="1">
      <c r="B111" s="318" t="s">
        <v>81</v>
      </c>
      <c r="C111" s="318"/>
      <c r="D111" s="318"/>
      <c r="E111" s="318"/>
      <c r="F111" s="318"/>
      <c r="G111" s="318"/>
      <c r="H111" s="489">
        <f>G51+TEXT(2*$U$111*($X$111/1440)+($AI$111/1440)+($AW$111/1440),"hh:mm")</f>
        <v>0.6402777777777775</v>
      </c>
      <c r="I111" s="489"/>
      <c r="J111" s="489"/>
      <c r="K111" s="489"/>
      <c r="L111" s="129" t="s">
        <v>3</v>
      </c>
      <c r="M111" s="129"/>
      <c r="N111" s="129"/>
      <c r="O111" s="129"/>
      <c r="P111" s="129"/>
      <c r="Q111" s="129"/>
      <c r="R111" s="129"/>
      <c r="S111" s="129"/>
      <c r="T111" s="130" t="s">
        <v>4</v>
      </c>
      <c r="U111" s="490">
        <f>U11</f>
        <v>1</v>
      </c>
      <c r="V111" s="490"/>
      <c r="W111" s="131" t="s">
        <v>5</v>
      </c>
      <c r="X111" s="393">
        <f>X11</f>
        <v>10</v>
      </c>
      <c r="Y111" s="393"/>
      <c r="Z111" s="393"/>
      <c r="AA111" s="393"/>
      <c r="AB111" s="393"/>
      <c r="AC111" s="491">
        <f>IF(U111=2,"Halbzeit:","")</f>
      </c>
      <c r="AD111" s="491"/>
      <c r="AE111" s="491"/>
      <c r="AF111" s="491"/>
      <c r="AG111" s="491"/>
      <c r="AH111" s="491"/>
      <c r="AI111" s="393">
        <f>AI11</f>
        <v>0</v>
      </c>
      <c r="AJ111" s="393"/>
      <c r="AK111" s="393"/>
      <c r="AL111" s="393"/>
      <c r="AM111" s="393"/>
      <c r="AN111" s="129"/>
      <c r="AO111" s="318" t="s">
        <v>6</v>
      </c>
      <c r="AP111" s="318"/>
      <c r="AQ111" s="318"/>
      <c r="AR111" s="318"/>
      <c r="AS111" s="318"/>
      <c r="AT111" s="318"/>
      <c r="AU111" s="318"/>
      <c r="AV111" s="318"/>
      <c r="AW111" s="380">
        <f>AW11</f>
        <v>2</v>
      </c>
      <c r="AX111" s="380"/>
      <c r="AY111" s="380"/>
      <c r="AZ111" s="380"/>
      <c r="BA111" s="380"/>
      <c r="BB111" s="132"/>
      <c r="BC111" s="124"/>
      <c r="BD111" s="124"/>
      <c r="BE111" s="124"/>
      <c r="BF111" s="124"/>
      <c r="BG111" s="3"/>
      <c r="BH111" s="3"/>
    </row>
    <row r="112" spans="51:60" s="1" customFormat="1" ht="18" customHeight="1" thickBot="1">
      <c r="AY112" s="2"/>
      <c r="AZ112" s="2"/>
      <c r="BA112" s="3"/>
      <c r="BB112" s="3"/>
      <c r="BC112" s="3"/>
      <c r="BD112" s="3"/>
      <c r="BE112" s="3"/>
      <c r="BF112" s="3"/>
      <c r="BG112" s="3"/>
      <c r="BH112" s="3"/>
    </row>
    <row r="113" spans="2:60" s="1" customFormat="1" ht="18" customHeight="1" thickBot="1">
      <c r="B113" s="430" t="s">
        <v>26</v>
      </c>
      <c r="C113" s="357"/>
      <c r="D113" s="347" t="s">
        <v>27</v>
      </c>
      <c r="E113" s="348"/>
      <c r="F113" s="357"/>
      <c r="G113" s="347" t="s">
        <v>82</v>
      </c>
      <c r="H113" s="348"/>
      <c r="I113" s="348"/>
      <c r="J113" s="357"/>
      <c r="K113" s="347" t="s">
        <v>28</v>
      </c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57"/>
      <c r="BB113" s="347" t="s">
        <v>29</v>
      </c>
      <c r="BC113" s="348"/>
      <c r="BD113" s="348"/>
      <c r="BE113" s="348"/>
      <c r="BF113" s="349"/>
      <c r="BG113" s="3"/>
      <c r="BH113" s="3"/>
    </row>
    <row r="114" spans="2:60" s="1" customFormat="1" ht="18" customHeight="1">
      <c r="B114" s="313">
        <v>27</v>
      </c>
      <c r="C114" s="314"/>
      <c r="D114" s="315" t="s">
        <v>49</v>
      </c>
      <c r="E114" s="316"/>
      <c r="F114" s="317"/>
      <c r="G114" s="198">
        <f>$H$111</f>
        <v>0.6402777777777775</v>
      </c>
      <c r="H114" s="199"/>
      <c r="I114" s="199"/>
      <c r="J114" s="200"/>
      <c r="K114" s="358" t="str">
        <f>IF(I104="",D104,I104)</f>
        <v>1. Grp. A</v>
      </c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42" t="s">
        <v>31</v>
      </c>
      <c r="AG114" s="193" t="str">
        <f>IF(I105="",D105,I105)</f>
        <v>2. Grp. B</v>
      </c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4"/>
      <c r="BB114" s="345"/>
      <c r="BC114" s="346"/>
      <c r="BD114" s="346"/>
      <c r="BE114" s="257"/>
      <c r="BF114" s="258"/>
      <c r="BG114" s="3"/>
      <c r="BH114" s="3"/>
    </row>
    <row r="115" spans="1:60" s="25" customFormat="1" ht="18" customHeight="1" thickBot="1">
      <c r="A115" s="129"/>
      <c r="B115" s="308">
        <v>28</v>
      </c>
      <c r="C115" s="309"/>
      <c r="D115" s="575" t="s">
        <v>49</v>
      </c>
      <c r="E115" s="576"/>
      <c r="F115" s="577"/>
      <c r="G115" s="176">
        <f>G116+TEXT($U$111*($X$111/1440)+($AI$111/1440)+($AW$111/1440),"hh:mm")</f>
        <v>0.6569444444444441</v>
      </c>
      <c r="H115" s="177"/>
      <c r="I115" s="177"/>
      <c r="J115" s="172"/>
      <c r="K115" s="197" t="str">
        <f>IF(I106="",D106,I106)</f>
        <v>1. Grp. C</v>
      </c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99" t="s">
        <v>31</v>
      </c>
      <c r="AG115" s="195" t="str">
        <f>IF(I107="",D107,I107)</f>
        <v>2. Grp. 3.</v>
      </c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6"/>
      <c r="BB115" s="339"/>
      <c r="BC115" s="340"/>
      <c r="BD115" s="340"/>
      <c r="BE115" s="255"/>
      <c r="BF115" s="256"/>
      <c r="BG115" s="26"/>
      <c r="BH115" s="26"/>
    </row>
    <row r="116" spans="2:60" s="1" customFormat="1" ht="18" customHeight="1">
      <c r="B116" s="557">
        <v>29</v>
      </c>
      <c r="C116" s="558"/>
      <c r="D116" s="559" t="s">
        <v>50</v>
      </c>
      <c r="E116" s="560"/>
      <c r="F116" s="561"/>
      <c r="G116" s="562">
        <f>G114+TEXT($U$111*($X$111/1440)+($AI$111/1440)+($AW$111/1440),"hh:mm")</f>
        <v>0.6486111111111108</v>
      </c>
      <c r="H116" s="563"/>
      <c r="I116" s="563"/>
      <c r="J116" s="564"/>
      <c r="K116" s="565" t="str">
        <f>IF(AL104="",AG104,AL104)</f>
        <v>2. Grp. A</v>
      </c>
      <c r="L116" s="566"/>
      <c r="M116" s="566"/>
      <c r="N116" s="566"/>
      <c r="O116" s="566"/>
      <c r="P116" s="566"/>
      <c r="Q116" s="566"/>
      <c r="R116" s="566"/>
      <c r="S116" s="566"/>
      <c r="T116" s="566"/>
      <c r="U116" s="566"/>
      <c r="V116" s="566"/>
      <c r="W116" s="566"/>
      <c r="X116" s="566"/>
      <c r="Y116" s="566"/>
      <c r="Z116" s="566"/>
      <c r="AA116" s="566"/>
      <c r="AB116" s="566"/>
      <c r="AC116" s="566"/>
      <c r="AD116" s="566"/>
      <c r="AE116" s="566"/>
      <c r="AF116" s="175" t="s">
        <v>31</v>
      </c>
      <c r="AG116" s="566" t="str">
        <f>IF(AL105="",AG105,AL105)</f>
        <v>1. Grp. B</v>
      </c>
      <c r="AH116" s="566"/>
      <c r="AI116" s="566"/>
      <c r="AJ116" s="566"/>
      <c r="AK116" s="566"/>
      <c r="AL116" s="566"/>
      <c r="AM116" s="566"/>
      <c r="AN116" s="566"/>
      <c r="AO116" s="566"/>
      <c r="AP116" s="566"/>
      <c r="AQ116" s="566"/>
      <c r="AR116" s="566"/>
      <c r="AS116" s="566"/>
      <c r="AT116" s="566"/>
      <c r="AU116" s="566"/>
      <c r="AV116" s="566"/>
      <c r="AW116" s="566"/>
      <c r="AX116" s="566"/>
      <c r="AY116" s="566"/>
      <c r="AZ116" s="566"/>
      <c r="BA116" s="567"/>
      <c r="BB116" s="568"/>
      <c r="BC116" s="569"/>
      <c r="BD116" s="569"/>
      <c r="BE116" s="570"/>
      <c r="BF116" s="571"/>
      <c r="BG116" s="3"/>
      <c r="BH116" s="3"/>
    </row>
    <row r="117" spans="2:60" s="1" customFormat="1" ht="18" customHeight="1" thickBot="1">
      <c r="B117" s="308">
        <v>30</v>
      </c>
      <c r="C117" s="309"/>
      <c r="D117" s="310" t="s">
        <v>50</v>
      </c>
      <c r="E117" s="311"/>
      <c r="F117" s="312"/>
      <c r="G117" s="176">
        <f>G115+TEXT($U$111*($X$111/1440)+($AI$111/1440)+($AW$111/1440),"hh:mm")</f>
        <v>0.6652777777777774</v>
      </c>
      <c r="H117" s="177"/>
      <c r="I117" s="177"/>
      <c r="J117" s="172"/>
      <c r="K117" s="197" t="str">
        <f>IF(AL106="",AG106,AL106)</f>
        <v>2. Grp. C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99" t="s">
        <v>31</v>
      </c>
      <c r="AG117" s="195" t="str">
        <f>IF(AL107="",AG107,AL107)</f>
        <v>1. Grp. 3.</v>
      </c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6"/>
      <c r="BB117" s="339"/>
      <c r="BC117" s="340"/>
      <c r="BD117" s="340"/>
      <c r="BE117" s="255"/>
      <c r="BF117" s="256"/>
      <c r="BG117" s="126"/>
      <c r="BH117" s="127"/>
    </row>
    <row r="118" spans="2:60" s="1" customFormat="1" ht="18" customHeight="1">
      <c r="B118" s="557">
        <v>31</v>
      </c>
      <c r="C118" s="558"/>
      <c r="D118" s="572" t="s">
        <v>49</v>
      </c>
      <c r="E118" s="573"/>
      <c r="F118" s="574"/>
      <c r="G118" s="562">
        <f>G117+TEXT($U$111*($X$111/1440)+($AI$111/1440)+($AW$111/1440),"hh:mm")</f>
        <v>0.6736111111111107</v>
      </c>
      <c r="H118" s="563"/>
      <c r="I118" s="563"/>
      <c r="J118" s="564"/>
      <c r="K118" s="565" t="str">
        <f>IF(I107="",D107,I107)</f>
        <v>2. Grp. 3.</v>
      </c>
      <c r="L118" s="566"/>
      <c r="M118" s="566"/>
      <c r="N118" s="566"/>
      <c r="O118" s="566"/>
      <c r="P118" s="566"/>
      <c r="Q118" s="566"/>
      <c r="R118" s="566"/>
      <c r="S118" s="566"/>
      <c r="T118" s="566"/>
      <c r="U118" s="566"/>
      <c r="V118" s="566"/>
      <c r="W118" s="566"/>
      <c r="X118" s="566"/>
      <c r="Y118" s="566"/>
      <c r="Z118" s="566"/>
      <c r="AA118" s="566"/>
      <c r="AB118" s="566"/>
      <c r="AC118" s="566"/>
      <c r="AD118" s="566"/>
      <c r="AE118" s="566"/>
      <c r="AF118" s="175" t="s">
        <v>31</v>
      </c>
      <c r="AG118" s="566" t="str">
        <f>IF(I104="",D104,I104)</f>
        <v>1. Grp. A</v>
      </c>
      <c r="AH118" s="566"/>
      <c r="AI118" s="566"/>
      <c r="AJ118" s="566"/>
      <c r="AK118" s="566"/>
      <c r="AL118" s="566"/>
      <c r="AM118" s="566"/>
      <c r="AN118" s="566"/>
      <c r="AO118" s="566"/>
      <c r="AP118" s="566"/>
      <c r="AQ118" s="566"/>
      <c r="AR118" s="566"/>
      <c r="AS118" s="566"/>
      <c r="AT118" s="566"/>
      <c r="AU118" s="566"/>
      <c r="AV118" s="566"/>
      <c r="AW118" s="566"/>
      <c r="AX118" s="566"/>
      <c r="AY118" s="566"/>
      <c r="AZ118" s="566"/>
      <c r="BA118" s="567"/>
      <c r="BB118" s="568"/>
      <c r="BC118" s="569"/>
      <c r="BD118" s="569"/>
      <c r="BE118" s="570"/>
      <c r="BF118" s="571"/>
      <c r="BG118" s="128"/>
      <c r="BH118" s="81"/>
    </row>
    <row r="119" spans="2:60" s="1" customFormat="1" ht="18" customHeight="1" thickBot="1">
      <c r="B119" s="308">
        <v>32</v>
      </c>
      <c r="C119" s="309"/>
      <c r="D119" s="575" t="s">
        <v>49</v>
      </c>
      <c r="E119" s="576"/>
      <c r="F119" s="577"/>
      <c r="G119" s="176">
        <f>G120+TEXT($U$111*($X$111/1440)+($AI$111/1440)+($AW$111/1440),"hh:mm")</f>
        <v>0.6902777777777773</v>
      </c>
      <c r="H119" s="177"/>
      <c r="I119" s="177"/>
      <c r="J119" s="172"/>
      <c r="K119" s="197" t="str">
        <f>IF(I105="",D105,I105)</f>
        <v>2. Grp. B</v>
      </c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99" t="s">
        <v>31</v>
      </c>
      <c r="AG119" s="195" t="str">
        <f>IF(I106="",D106,I106)</f>
        <v>1. Grp. C</v>
      </c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6"/>
      <c r="BB119" s="339"/>
      <c r="BC119" s="340"/>
      <c r="BD119" s="340"/>
      <c r="BE119" s="255"/>
      <c r="BF119" s="256"/>
      <c r="BG119" s="128"/>
      <c r="BH119" s="81"/>
    </row>
    <row r="120" spans="2:60" s="1" customFormat="1" ht="18" customHeight="1">
      <c r="B120" s="557">
        <v>33</v>
      </c>
      <c r="C120" s="558"/>
      <c r="D120" s="559" t="s">
        <v>50</v>
      </c>
      <c r="E120" s="560"/>
      <c r="F120" s="561"/>
      <c r="G120" s="562">
        <f>G118+TEXT($U$111*($X$111/1440)+($AI$111/1440)+($AW$111/1440),"hh:mm")</f>
        <v>0.681944444444444</v>
      </c>
      <c r="H120" s="563"/>
      <c r="I120" s="563"/>
      <c r="J120" s="564"/>
      <c r="K120" s="565" t="str">
        <f>IF(AL107="",AG107,AL107)</f>
        <v>1. Grp. 3.</v>
      </c>
      <c r="L120" s="566"/>
      <c r="M120" s="566"/>
      <c r="N120" s="566"/>
      <c r="O120" s="566"/>
      <c r="P120" s="566"/>
      <c r="Q120" s="566"/>
      <c r="R120" s="566"/>
      <c r="S120" s="566"/>
      <c r="T120" s="566"/>
      <c r="U120" s="566"/>
      <c r="V120" s="566"/>
      <c r="W120" s="566"/>
      <c r="X120" s="566"/>
      <c r="Y120" s="566"/>
      <c r="Z120" s="566"/>
      <c r="AA120" s="566"/>
      <c r="AB120" s="566"/>
      <c r="AC120" s="566"/>
      <c r="AD120" s="566"/>
      <c r="AE120" s="566"/>
      <c r="AF120" s="175" t="s">
        <v>31</v>
      </c>
      <c r="AG120" s="566" t="str">
        <f>IF(AL104="",AG104,AL104)</f>
        <v>2. Grp. A</v>
      </c>
      <c r="AH120" s="566"/>
      <c r="AI120" s="566"/>
      <c r="AJ120" s="566"/>
      <c r="AK120" s="566"/>
      <c r="AL120" s="566"/>
      <c r="AM120" s="566"/>
      <c r="AN120" s="566"/>
      <c r="AO120" s="566"/>
      <c r="AP120" s="566"/>
      <c r="AQ120" s="566"/>
      <c r="AR120" s="566"/>
      <c r="AS120" s="566"/>
      <c r="AT120" s="566"/>
      <c r="AU120" s="566"/>
      <c r="AV120" s="566"/>
      <c r="AW120" s="566"/>
      <c r="AX120" s="566"/>
      <c r="AY120" s="566"/>
      <c r="AZ120" s="566"/>
      <c r="BA120" s="567"/>
      <c r="BB120" s="568"/>
      <c r="BC120" s="569"/>
      <c r="BD120" s="569"/>
      <c r="BE120" s="570"/>
      <c r="BF120" s="571"/>
      <c r="BG120" s="128"/>
      <c r="BH120" s="81"/>
    </row>
    <row r="121" spans="2:60" s="1" customFormat="1" ht="18" customHeight="1" thickBot="1">
      <c r="B121" s="308">
        <v>34</v>
      </c>
      <c r="C121" s="309"/>
      <c r="D121" s="310" t="s">
        <v>50</v>
      </c>
      <c r="E121" s="311"/>
      <c r="F121" s="312"/>
      <c r="G121" s="176">
        <f>G119+TEXT($U$111*($X$111/1440)+($AI$111/1440)+($AW$111/1440),"hh:mm")</f>
        <v>0.6986111111111106</v>
      </c>
      <c r="H121" s="177"/>
      <c r="I121" s="177"/>
      <c r="J121" s="172"/>
      <c r="K121" s="197" t="str">
        <f>IF(AL105="",AG105,AL105)</f>
        <v>1. Grp. B</v>
      </c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99" t="s">
        <v>31</v>
      </c>
      <c r="AG121" s="195" t="str">
        <f>IF(AL106="",AG106,AL106)</f>
        <v>2. Grp. C</v>
      </c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6"/>
      <c r="BB121" s="339"/>
      <c r="BC121" s="340"/>
      <c r="BD121" s="340"/>
      <c r="BE121" s="255"/>
      <c r="BF121" s="256"/>
      <c r="BG121" s="128"/>
      <c r="BH121" s="81"/>
    </row>
    <row r="122" spans="2:60" s="1" customFormat="1" ht="18" customHeight="1">
      <c r="B122" s="557">
        <v>35</v>
      </c>
      <c r="C122" s="558"/>
      <c r="D122" s="572" t="s">
        <v>49</v>
      </c>
      <c r="E122" s="573"/>
      <c r="F122" s="574"/>
      <c r="G122" s="562">
        <f>G121+TEXT($U$111*($X$111/1440)+($AI$111/1440)+($AW$111/1440),"hh:mm")</f>
        <v>0.7069444444444439</v>
      </c>
      <c r="H122" s="563"/>
      <c r="I122" s="563"/>
      <c r="J122" s="564"/>
      <c r="K122" s="565" t="str">
        <f>IF(I104="",D104,I104)</f>
        <v>1. Grp. A</v>
      </c>
      <c r="L122" s="566"/>
      <c r="M122" s="566"/>
      <c r="N122" s="566"/>
      <c r="O122" s="566"/>
      <c r="P122" s="566"/>
      <c r="Q122" s="566"/>
      <c r="R122" s="566"/>
      <c r="S122" s="566"/>
      <c r="T122" s="566"/>
      <c r="U122" s="566"/>
      <c r="V122" s="566"/>
      <c r="W122" s="566"/>
      <c r="X122" s="566"/>
      <c r="Y122" s="566"/>
      <c r="Z122" s="566"/>
      <c r="AA122" s="566"/>
      <c r="AB122" s="566"/>
      <c r="AC122" s="566"/>
      <c r="AD122" s="566"/>
      <c r="AE122" s="566"/>
      <c r="AF122" s="175" t="s">
        <v>31</v>
      </c>
      <c r="AG122" s="566" t="str">
        <f>IF(I106="",D106,I106)</f>
        <v>1. Grp. C</v>
      </c>
      <c r="AH122" s="566"/>
      <c r="AI122" s="566"/>
      <c r="AJ122" s="566"/>
      <c r="AK122" s="566"/>
      <c r="AL122" s="566"/>
      <c r="AM122" s="566"/>
      <c r="AN122" s="566"/>
      <c r="AO122" s="566"/>
      <c r="AP122" s="566"/>
      <c r="AQ122" s="566"/>
      <c r="AR122" s="566"/>
      <c r="AS122" s="566"/>
      <c r="AT122" s="566"/>
      <c r="AU122" s="566"/>
      <c r="AV122" s="566"/>
      <c r="AW122" s="566"/>
      <c r="AX122" s="566"/>
      <c r="AY122" s="566"/>
      <c r="AZ122" s="566"/>
      <c r="BA122" s="567"/>
      <c r="BB122" s="568"/>
      <c r="BC122" s="569"/>
      <c r="BD122" s="569"/>
      <c r="BE122" s="570"/>
      <c r="BF122" s="571"/>
      <c r="BG122" s="128"/>
      <c r="BH122" s="81"/>
    </row>
    <row r="123" spans="2:60" s="1" customFormat="1" ht="18" customHeight="1" thickBot="1">
      <c r="B123" s="308">
        <v>36</v>
      </c>
      <c r="C123" s="309"/>
      <c r="D123" s="575" t="s">
        <v>49</v>
      </c>
      <c r="E123" s="576"/>
      <c r="F123" s="577"/>
      <c r="G123" s="176">
        <f>G124+TEXT($U$111*($X$111/1440)+($AI$111/1440)+($AW$111/1440),"hh:mm")</f>
        <v>0.7236111111111105</v>
      </c>
      <c r="H123" s="177"/>
      <c r="I123" s="177"/>
      <c r="J123" s="172"/>
      <c r="K123" s="197" t="str">
        <f>IF(I105="",D105,I105)</f>
        <v>2. Grp. B</v>
      </c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99" t="s">
        <v>31</v>
      </c>
      <c r="AG123" s="195" t="str">
        <f>IF(I107="",D107,I107)</f>
        <v>2. Grp. 3.</v>
      </c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6"/>
      <c r="BB123" s="339"/>
      <c r="BC123" s="340"/>
      <c r="BD123" s="340"/>
      <c r="BE123" s="255"/>
      <c r="BF123" s="256"/>
      <c r="BG123" s="128"/>
      <c r="BH123" s="81"/>
    </row>
    <row r="124" spans="2:60" s="1" customFormat="1" ht="18" customHeight="1">
      <c r="B124" s="557">
        <v>37</v>
      </c>
      <c r="C124" s="558"/>
      <c r="D124" s="559" t="s">
        <v>50</v>
      </c>
      <c r="E124" s="560"/>
      <c r="F124" s="561"/>
      <c r="G124" s="562">
        <f>G122+TEXT($U$111*($X$111/1440)+($AI$111/1440)+($AW$111/1440),"hh:mm")</f>
        <v>0.7152777777777772</v>
      </c>
      <c r="H124" s="563"/>
      <c r="I124" s="563"/>
      <c r="J124" s="564"/>
      <c r="K124" s="565" t="str">
        <f>IF(AL104="",AG104,AL104)</f>
        <v>2. Grp. A</v>
      </c>
      <c r="L124" s="566"/>
      <c r="M124" s="566"/>
      <c r="N124" s="566"/>
      <c r="O124" s="566"/>
      <c r="P124" s="566"/>
      <c r="Q124" s="566"/>
      <c r="R124" s="566"/>
      <c r="S124" s="566"/>
      <c r="T124" s="566"/>
      <c r="U124" s="566"/>
      <c r="V124" s="566"/>
      <c r="W124" s="566"/>
      <c r="X124" s="566"/>
      <c r="Y124" s="566"/>
      <c r="Z124" s="566"/>
      <c r="AA124" s="566"/>
      <c r="AB124" s="566"/>
      <c r="AC124" s="566"/>
      <c r="AD124" s="566"/>
      <c r="AE124" s="566"/>
      <c r="AF124" s="175" t="s">
        <v>31</v>
      </c>
      <c r="AG124" s="566" t="str">
        <f>IF(AL106="",AG106,AL106)</f>
        <v>2. Grp. C</v>
      </c>
      <c r="AH124" s="566"/>
      <c r="AI124" s="566"/>
      <c r="AJ124" s="566"/>
      <c r="AK124" s="566"/>
      <c r="AL124" s="566"/>
      <c r="AM124" s="566"/>
      <c r="AN124" s="566"/>
      <c r="AO124" s="566"/>
      <c r="AP124" s="566"/>
      <c r="AQ124" s="566"/>
      <c r="AR124" s="566"/>
      <c r="AS124" s="566"/>
      <c r="AT124" s="566"/>
      <c r="AU124" s="566"/>
      <c r="AV124" s="566"/>
      <c r="AW124" s="566"/>
      <c r="AX124" s="566"/>
      <c r="AY124" s="566"/>
      <c r="AZ124" s="566"/>
      <c r="BA124" s="567"/>
      <c r="BB124" s="568"/>
      <c r="BC124" s="569"/>
      <c r="BD124" s="569"/>
      <c r="BE124" s="570"/>
      <c r="BF124" s="571"/>
      <c r="BG124" s="128"/>
      <c r="BH124" s="81"/>
    </row>
    <row r="125" spans="2:60" s="1" customFormat="1" ht="18" customHeight="1" thickBot="1">
      <c r="B125" s="308">
        <v>38</v>
      </c>
      <c r="C125" s="309"/>
      <c r="D125" s="310" t="s">
        <v>50</v>
      </c>
      <c r="E125" s="311"/>
      <c r="F125" s="312"/>
      <c r="G125" s="176">
        <f>G123+TEXT($U$111*($X$111/1440)+($AI$111/1440)+($AW$111/1440),"hh:mm")</f>
        <v>0.7319444444444438</v>
      </c>
      <c r="H125" s="177"/>
      <c r="I125" s="177"/>
      <c r="J125" s="172"/>
      <c r="K125" s="197" t="str">
        <f>IF(AL105="",AG105,AL105)</f>
        <v>1. Grp. B</v>
      </c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99" t="s">
        <v>31</v>
      </c>
      <c r="AG125" s="195" t="str">
        <f>IF(AL107="",AG107,AL107)</f>
        <v>1. Grp. 3.</v>
      </c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6"/>
      <c r="BB125" s="339"/>
      <c r="BC125" s="340"/>
      <c r="BD125" s="340"/>
      <c r="BE125" s="255"/>
      <c r="BF125" s="256"/>
      <c r="BG125" s="128"/>
      <c r="BH125" s="81"/>
    </row>
    <row r="126" spans="2:60" s="1" customFormat="1" ht="18" customHeight="1" thickBot="1">
      <c r="B126" s="59"/>
      <c r="C126" s="59"/>
      <c r="BB126" s="62"/>
      <c r="BC126" s="95"/>
      <c r="BD126" s="91"/>
      <c r="BE126" s="100"/>
      <c r="BF126" s="160"/>
      <c r="BG126" s="81"/>
      <c r="BH126" s="81"/>
    </row>
    <row r="127" spans="1:68" ht="18" customHeight="1">
      <c r="A127" s="1"/>
      <c r="B127" s="65"/>
      <c r="C127" s="65"/>
      <c r="D127" s="65"/>
      <c r="E127" s="65"/>
      <c r="F127" s="65"/>
      <c r="G127" s="32" t="s">
        <v>84</v>
      </c>
      <c r="H127" s="65"/>
      <c r="I127" s="1"/>
      <c r="J127" s="3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394">
        <f>L135</f>
      </c>
      <c r="AH127" s="381"/>
      <c r="AI127" s="381"/>
      <c r="AJ127" s="381">
        <f>L136</f>
      </c>
      <c r="AK127" s="381"/>
      <c r="AL127" s="381"/>
      <c r="AM127" s="381">
        <f>L137</f>
      </c>
      <c r="AN127" s="381"/>
      <c r="AO127" s="381"/>
      <c r="AP127" s="381">
        <f>L138</f>
      </c>
      <c r="AQ127" s="381"/>
      <c r="AR127" s="384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2"/>
      <c r="BE127" s="2"/>
      <c r="BF127" s="3"/>
      <c r="BG127" s="3"/>
      <c r="BH127" s="3"/>
      <c r="BI127" s="3"/>
      <c r="BJ127" s="4"/>
      <c r="BK127" s="4"/>
      <c r="BL127" s="4"/>
      <c r="BM127" s="4"/>
      <c r="BN127" s="4"/>
      <c r="BO127" s="4"/>
      <c r="BP127" s="1"/>
    </row>
    <row r="128" spans="1:68" ht="18" customHeight="1">
      <c r="A128" s="1"/>
      <c r="B128" s="65"/>
      <c r="C128" s="65"/>
      <c r="D128" s="65"/>
      <c r="E128" s="65"/>
      <c r="F128" s="65"/>
      <c r="G128" s="65"/>
      <c r="H128" s="65"/>
      <c r="I128" s="1"/>
      <c r="J128" s="3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395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5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2"/>
      <c r="BE128" s="2"/>
      <c r="BF128" s="3"/>
      <c r="BG128" s="3"/>
      <c r="BH128" s="3"/>
      <c r="BI128" s="3"/>
      <c r="BJ128" s="4"/>
      <c r="BK128" s="4"/>
      <c r="BL128" s="4"/>
      <c r="BM128" s="4"/>
      <c r="BN128" s="4"/>
      <c r="BO128" s="4"/>
      <c r="BP128" s="1"/>
    </row>
    <row r="129" spans="1:68" ht="18" customHeight="1">
      <c r="A129" s="1"/>
      <c r="B129" s="65"/>
      <c r="C129" s="65"/>
      <c r="D129" s="65"/>
      <c r="E129" s="65"/>
      <c r="F129" s="65"/>
      <c r="G129" s="65"/>
      <c r="H129" s="65"/>
      <c r="I129" s="1"/>
      <c r="J129" s="3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395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5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2"/>
      <c r="BE129" s="2"/>
      <c r="BF129" s="3"/>
      <c r="BG129" s="3"/>
      <c r="BH129" s="3"/>
      <c r="BI129" s="3"/>
      <c r="BJ129" s="4"/>
      <c r="BK129" s="4"/>
      <c r="BL129" s="4"/>
      <c r="BM129" s="4"/>
      <c r="BN129" s="4"/>
      <c r="BO129" s="4"/>
      <c r="BP129" s="1"/>
    </row>
    <row r="130" spans="1:68" ht="18" customHeight="1">
      <c r="A130" s="1"/>
      <c r="B130" s="65"/>
      <c r="C130" s="65"/>
      <c r="D130" s="65"/>
      <c r="E130" s="65"/>
      <c r="F130" s="65"/>
      <c r="G130" s="65"/>
      <c r="H130" s="65"/>
      <c r="I130" s="1"/>
      <c r="J130" s="3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395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5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2"/>
      <c r="BE130" s="2"/>
      <c r="BF130" s="3"/>
      <c r="BG130" s="3"/>
      <c r="BH130" s="3"/>
      <c r="BI130" s="3"/>
      <c r="BJ130" s="4"/>
      <c r="BK130" s="4"/>
      <c r="BL130" s="4"/>
      <c r="BM130" s="4"/>
      <c r="BN130" s="4"/>
      <c r="BO130" s="4"/>
      <c r="BP130" s="1"/>
    </row>
    <row r="131" spans="1:68" ht="18" customHeight="1">
      <c r="A131" s="1"/>
      <c r="B131" s="65"/>
      <c r="C131" s="65"/>
      <c r="D131" s="65"/>
      <c r="E131" s="65"/>
      <c r="F131" s="65"/>
      <c r="G131" s="65"/>
      <c r="H131" s="65"/>
      <c r="I131" s="1"/>
      <c r="J131" s="3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395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5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2"/>
      <c r="BE131" s="2"/>
      <c r="BF131" s="3"/>
      <c r="BG131" s="3"/>
      <c r="BH131" s="3"/>
      <c r="BI131" s="3"/>
      <c r="BJ131" s="4"/>
      <c r="BK131" s="4"/>
      <c r="BL131" s="4"/>
      <c r="BM131" s="4"/>
      <c r="BN131" s="4"/>
      <c r="BO131" s="4"/>
      <c r="BP131" s="1"/>
    </row>
    <row r="132" spans="1:68" ht="18" customHeight="1">
      <c r="A132" s="1"/>
      <c r="B132" s="65"/>
      <c r="C132" s="65"/>
      <c r="D132" s="65"/>
      <c r="E132" s="65"/>
      <c r="F132" s="65"/>
      <c r="G132" s="65"/>
      <c r="H132" s="65"/>
      <c r="I132" s="1"/>
      <c r="J132" s="3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395"/>
      <c r="AH132" s="382"/>
      <c r="AI132" s="382"/>
      <c r="AJ132" s="382"/>
      <c r="AK132" s="382"/>
      <c r="AL132" s="382"/>
      <c r="AM132" s="382"/>
      <c r="AN132" s="382"/>
      <c r="AO132" s="382"/>
      <c r="AP132" s="382"/>
      <c r="AQ132" s="382"/>
      <c r="AR132" s="385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2"/>
      <c r="BE132" s="2"/>
      <c r="BF132" s="3"/>
      <c r="BG132" s="3"/>
      <c r="BH132" s="3"/>
      <c r="BI132" s="3"/>
      <c r="BJ132" s="4"/>
      <c r="BK132" s="4"/>
      <c r="BL132" s="4"/>
      <c r="BM132" s="4"/>
      <c r="BN132" s="4"/>
      <c r="BO132" s="4"/>
      <c r="BP132" s="1"/>
    </row>
    <row r="133" spans="1:68" ht="18" customHeight="1" thickBot="1">
      <c r="A133" s="1"/>
      <c r="B133" s="182" t="s">
        <v>34</v>
      </c>
      <c r="C133" s="182"/>
      <c r="D133" s="182"/>
      <c r="E133" s="182"/>
      <c r="F133" s="182"/>
      <c r="G133" s="182"/>
      <c r="H133" s="18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395"/>
      <c r="AH133" s="382"/>
      <c r="AI133" s="382"/>
      <c r="AJ133" s="382"/>
      <c r="AK133" s="382"/>
      <c r="AL133" s="382"/>
      <c r="AM133" s="382"/>
      <c r="AN133" s="382"/>
      <c r="AO133" s="382"/>
      <c r="AP133" s="382"/>
      <c r="AQ133" s="382"/>
      <c r="AR133" s="385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3"/>
      <c r="BG133" s="3"/>
      <c r="BH133" s="3"/>
      <c r="BI133" s="3"/>
      <c r="BJ133" s="4"/>
      <c r="BK133" s="4"/>
      <c r="BL133" s="4"/>
      <c r="BM133" s="4"/>
      <c r="BN133" s="4"/>
      <c r="BO133" s="4"/>
      <c r="BP133" s="1"/>
    </row>
    <row r="134" spans="1:68" ht="18" customHeight="1" thickBot="1">
      <c r="A134" s="1"/>
      <c r="B134" s="183" t="s">
        <v>36</v>
      </c>
      <c r="C134" s="183"/>
      <c r="D134" s="183"/>
      <c r="E134" s="183"/>
      <c r="F134" s="183" t="s">
        <v>37</v>
      </c>
      <c r="G134" s="183"/>
      <c r="H134" s="183"/>
      <c r="I134" s="1"/>
      <c r="J134" s="296" t="str">
        <f>IF(' '!V58=0,D103,IF(' '!L58&lt;&gt;' '!V58,"es liegen nicht alle Ergebnisse vor",D103))</f>
        <v>Gruppe D</v>
      </c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396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6"/>
      <c r="AS134" s="378" t="s">
        <v>38</v>
      </c>
      <c r="AT134" s="378"/>
      <c r="AU134" s="379"/>
      <c r="AV134" s="377" t="s">
        <v>39</v>
      </c>
      <c r="AW134" s="378"/>
      <c r="AX134" s="379"/>
      <c r="AY134" s="377" t="s">
        <v>40</v>
      </c>
      <c r="AZ134" s="378"/>
      <c r="BA134" s="379"/>
      <c r="BB134" s="377" t="s">
        <v>41</v>
      </c>
      <c r="BC134" s="378"/>
      <c r="BD134" s="379"/>
      <c r="BE134" s="378" t="s">
        <v>42</v>
      </c>
      <c r="BF134" s="378"/>
      <c r="BG134" s="378"/>
      <c r="BH134" s="378"/>
      <c r="BI134" s="378"/>
      <c r="BJ134" s="377" t="s">
        <v>43</v>
      </c>
      <c r="BK134" s="378"/>
      <c r="BL134" s="379"/>
      <c r="BM134" s="399" t="s">
        <v>44</v>
      </c>
      <c r="BN134" s="400"/>
      <c r="BO134" s="401"/>
      <c r="BP134" s="1"/>
    </row>
    <row r="135" spans="1:68" ht="18" customHeight="1">
      <c r="A135" s="1"/>
      <c r="B135" s="184"/>
      <c r="C135" s="184"/>
      <c r="D135" s="184"/>
      <c r="E135" s="184"/>
      <c r="F135" s="184"/>
      <c r="G135" s="184"/>
      <c r="H135" s="184"/>
      <c r="I135" s="33">
        <v>1</v>
      </c>
      <c r="J135" s="335">
        <f>IF(' '!$V$58=0,"",1)</f>
      </c>
      <c r="K135" s="336"/>
      <c r="L135" s="352">
        <f>IF(' '!$V$58=0,"",VLOOKUP(' '!L54,' '!$M$54:$Y$57,4,0))</f>
      </c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249"/>
      <c r="AH135" s="249"/>
      <c r="AI135" s="250"/>
      <c r="AJ135" s="230">
        <f>IF(AS135="","",IF(AND(L135&amp;$AJ$127=VLOOKUP(L135&amp;$AJ$127,' '!$AL$60:$AP$83,1,0),VLOOKUP(L135&amp;$AJ$127,' '!$AL$60:$AP$83,4,0)&lt;&gt;""),VLOOKUP(L135&amp;$AJ$127,' '!$AL$60:$AP$83,4,0),VLOOKUP(L135&amp;$AJ$127,' '!$AL$60:$AP$83,5,0)))</f>
      </c>
      <c r="AK135" s="231"/>
      <c r="AL135" s="232"/>
      <c r="AM135" s="230">
        <f>IF(AS135="","",IF(AND(L135&amp;$AM$127=VLOOKUP(L135&amp;$AM$127,' '!$AL$60:$AP$83,1,0),VLOOKUP(L135&amp;$AM$127,' '!$AL$60:$AP$83,4,0)&lt;&gt;""),VLOOKUP(L135&amp;$AM$127,' '!$AL$60:$AP$83,4,0),VLOOKUP(L135&amp;$AM$127,' '!$AL$60:$AP$83,5,0)))</f>
      </c>
      <c r="AN135" s="231"/>
      <c r="AO135" s="232"/>
      <c r="AP135" s="397">
        <f>IF(AS135="","",IF(AND(L135&amp;$AP$127=VLOOKUP(L135&amp;$AP$127,' '!$AL$60:$AP$83,1,0),VLOOKUP(L135&amp;$AP$127,' '!$AL$60:$AP$83,4,0)&lt;&gt;""),VLOOKUP(L135&amp;$AP$127,' '!$AL$60:$AP$83,4,0),VLOOKUP(L135&amp;$AP$127,' '!$AL$60:$AP$83,5,0)))</f>
      </c>
      <c r="AQ135" s="398"/>
      <c r="AR135" s="398"/>
      <c r="AS135" s="303">
        <f>IF(' '!$V$58=0,"",VLOOKUP(' '!L54,' '!$M$54:$Y$57,10,0))</f>
      </c>
      <c r="AT135" s="303"/>
      <c r="AU135" s="304"/>
      <c r="AV135" s="323">
        <f>IF(' '!$V$58=0,"",VLOOKUP(' '!L54,' '!$M$54:$Y$57,11,0))</f>
      </c>
      <c r="AW135" s="323"/>
      <c r="AX135" s="323"/>
      <c r="AY135" s="323">
        <f>IF(' '!$V$58=0,"",VLOOKUP(' '!L54,' '!$M$54:$Y$57,12,0))</f>
      </c>
      <c r="AZ135" s="323"/>
      <c r="BA135" s="323"/>
      <c r="BB135" s="284">
        <f>IF(' '!$V$58=0,"",VLOOKUP(' '!L54,' '!$M$54:$Y$57,13,0))</f>
      </c>
      <c r="BC135" s="284"/>
      <c r="BD135" s="284"/>
      <c r="BE135" s="284">
        <f>IF(' '!$V$58=0,"",VLOOKUP(' '!L54,' '!$M$54:$Y$57,5,0))</f>
      </c>
      <c r="BF135" s="285"/>
      <c r="BG135" s="102">
        <f>IF(' '!$V$58=0,"",":")</f>
      </c>
      <c r="BH135" s="426">
        <f>IF(' '!$V$58=0,"",VLOOKUP(' '!L54,' '!$M$54:$Y$57,6,0))</f>
      </c>
      <c r="BI135" s="426"/>
      <c r="BJ135" s="423">
        <f>IF(' '!$V$58=0,"",BE135-BH135)</f>
      </c>
      <c r="BK135" s="424"/>
      <c r="BL135" s="424"/>
      <c r="BM135" s="321">
        <f>IF(' '!$V$58=0,"",VLOOKUP(' '!L54,' '!$M$54:$Y$57,7,0))</f>
      </c>
      <c r="BN135" s="350"/>
      <c r="BO135" s="351"/>
      <c r="BP135" s="25"/>
    </row>
    <row r="136" spans="1:68" ht="18" customHeight="1">
      <c r="A136" s="1"/>
      <c r="B136" s="184"/>
      <c r="C136" s="184"/>
      <c r="D136" s="184"/>
      <c r="E136" s="184"/>
      <c r="F136" s="184"/>
      <c r="G136" s="184"/>
      <c r="H136" s="184"/>
      <c r="I136" s="33">
        <v>2</v>
      </c>
      <c r="J136" s="301">
        <f>IF(' '!$V$58=0,"",IF(VLOOKUP(' '!L55,' '!$M$54:$O$57,3,0)=MAX(J$135:J135),"",' '!L55))</f>
      </c>
      <c r="K136" s="302"/>
      <c r="L136" s="253">
        <f>IF(' '!$V$58=0,"",VLOOKUP(' '!L55,' '!$M$54:$Y$57,4,0))</f>
      </c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20">
        <f>IF(AS136="","",IF(AND(L136&amp;$AG$127=VLOOKUP(L136&amp;$AG$127,' '!$AL$60:$AP$83,1,0),VLOOKUP(L136&amp;$AG$127,' '!$AL$60:$AP$83,4,0)&lt;&gt;""),VLOOKUP(L136&amp;$AG$127,' '!$AL$60:$AP$83,4,0),VLOOKUP(L136&amp;$AG$127,' '!$AL$60:$AP$83,5,0)))</f>
      </c>
      <c r="AH136" s="220"/>
      <c r="AI136" s="242"/>
      <c r="AJ136" s="239"/>
      <c r="AK136" s="240"/>
      <c r="AL136" s="241"/>
      <c r="AM136" s="221">
        <f>IF(AS136="","",IF(AND(L136&amp;$AM$127=VLOOKUP(L136&amp;$AM$127,' '!$AL$60:$AP$83,1,0),VLOOKUP(L136&amp;$AM$127,' '!$AL$60:$AP$83,4,0)&lt;&gt;""),VLOOKUP(L136&amp;$AM$127,' '!$AL$60:$AP$83,4,0),VLOOKUP(L136&amp;$AM$127,' '!$AL$60:$AP$83,5,0)))</f>
      </c>
      <c r="AN136" s="222"/>
      <c r="AO136" s="223"/>
      <c r="AP136" s="219">
        <f>IF(AS136="","",IF(AND(L136&amp;$AP$127=VLOOKUP(L136&amp;$AP$127,' '!$AL$60:$AP$83,1,0),VLOOKUP(L136&amp;$AP$127,' '!$AL$60:$AP$83,4,0)&lt;&gt;""),VLOOKUP(L136&amp;$AP$127,' '!$AL$60:$AP$83,4,0),VLOOKUP(L136&amp;$AP$127,' '!$AL$60:$AP$83,5,0)))</f>
      </c>
      <c r="AQ136" s="220"/>
      <c r="AR136" s="220"/>
      <c r="AS136" s="289">
        <f>IF(' '!$V$58=0,"",VLOOKUP(' '!L55,' '!$M$54:$Y$57,10,0))</f>
      </c>
      <c r="AT136" s="289"/>
      <c r="AU136" s="290"/>
      <c r="AV136" s="280">
        <f>IF(' '!$V$58=0,"",VLOOKUP(' '!L55,' '!$M$54:$Y$57,11,0))</f>
      </c>
      <c r="AW136" s="280"/>
      <c r="AX136" s="280"/>
      <c r="AY136" s="280">
        <f>IF(' '!$V$58=0,"",VLOOKUP(' '!L55,' '!$M$54:$Y$57,12,0))</f>
      </c>
      <c r="AZ136" s="280"/>
      <c r="BA136" s="280"/>
      <c r="BB136" s="280">
        <f>IF(' '!$V$58=0,"",VLOOKUP(' '!L55,' '!$M$54:$Y$57,13,0))</f>
      </c>
      <c r="BC136" s="280"/>
      <c r="BD136" s="280"/>
      <c r="BE136" s="280">
        <f>IF(' '!$V$58=0,"",VLOOKUP(' '!L55,' '!$M$54:$Y$57,5,0))</f>
      </c>
      <c r="BF136" s="321"/>
      <c r="BG136" s="78">
        <f>IF(' '!$V$58=0,"",":")</f>
      </c>
      <c r="BH136" s="350">
        <f>IF(' '!$V$58=0,"",VLOOKUP(' '!L55,' '!$M$54:$Y$57,6,0))</f>
      </c>
      <c r="BI136" s="350"/>
      <c r="BJ136" s="306">
        <f>IF(' '!$V$58=0,"",BE136-BH136)</f>
      </c>
      <c r="BK136" s="416"/>
      <c r="BL136" s="416"/>
      <c r="BM136" s="321">
        <f>IF(' '!$V$58=0,"",VLOOKUP(' '!L55,' '!$M$54:$Y$57,7,0))</f>
      </c>
      <c r="BN136" s="350"/>
      <c r="BO136" s="351"/>
      <c r="BP136" s="1"/>
    </row>
    <row r="137" spans="1:68" ht="18" customHeight="1">
      <c r="A137" s="1"/>
      <c r="B137" s="184"/>
      <c r="C137" s="184"/>
      <c r="D137" s="184"/>
      <c r="E137" s="184"/>
      <c r="F137" s="184"/>
      <c r="G137" s="184"/>
      <c r="H137" s="184"/>
      <c r="I137" s="33">
        <v>3</v>
      </c>
      <c r="J137" s="301">
        <f>IF(' '!$V$58=0,"",IF(VLOOKUP(' '!L56,' '!$M$54:$O$57,3,0)=MAX(J$135:J136),"",' '!L56))</f>
      </c>
      <c r="K137" s="302"/>
      <c r="L137" s="253">
        <f>IF(' '!$V$58=0,"",VLOOKUP(' '!L56,' '!$M$54:$Y$57,4,0))</f>
      </c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20">
        <f>IF(AS137="","",IF(AND(L137&amp;$AG$127=VLOOKUP(L137&amp;$AG$127,' '!$AL$60:$AP$83,1,0),VLOOKUP(L137&amp;$AG$127,' '!$AL$60:$AP$83,4,0)&lt;&gt;""),VLOOKUP(L137&amp;$AG$127,' '!$AL$60:$AP$83,4,0),VLOOKUP(L137&amp;$AG$127,' '!$AL$60:$AP$83,5,0)))</f>
      </c>
      <c r="AH137" s="220"/>
      <c r="AI137" s="242"/>
      <c r="AJ137" s="221">
        <f>IF(AS137="","",IF(AND(L137&amp;$AJ$127=VLOOKUP(L137&amp;$AJ$127,' '!$AL$60:$AP$83,1,0),VLOOKUP(L137&amp;$AJ$127,' '!$AL$60:$AP$83,4,0)&lt;&gt;""),VLOOKUP(L137&amp;$AJ$127,' '!$AL$60:$AP$83,4,0),VLOOKUP(L137&amp;$AJ$127,' '!$AL$60:$AP$83,5,0)))</f>
      </c>
      <c r="AK137" s="222"/>
      <c r="AL137" s="223"/>
      <c r="AM137" s="239"/>
      <c r="AN137" s="240"/>
      <c r="AO137" s="241"/>
      <c r="AP137" s="219">
        <f>IF(AS137="","",IF(AND(L137&amp;$AP$127=VLOOKUP(L137&amp;$AP$127,' '!$AL$60:$AP$83,1,0),VLOOKUP(L137&amp;$AP$127,' '!$AL$60:$AP$83,4,0)&lt;&gt;""),VLOOKUP(L137&amp;$AP$127,' '!$AL$60:$AP$83,4,0),VLOOKUP(L137&amp;$AP$127,' '!$AL$60:$AP$83,5,0)))</f>
      </c>
      <c r="AQ137" s="220"/>
      <c r="AR137" s="220"/>
      <c r="AS137" s="289">
        <f>IF(' '!$V$58=0,"",VLOOKUP(' '!L56,' '!$M$54:$Y$57,10,0))</f>
      </c>
      <c r="AT137" s="289"/>
      <c r="AU137" s="290"/>
      <c r="AV137" s="280">
        <f>IF(' '!$V$58=0,"",VLOOKUP(' '!L56,' '!$M$54:$Y$57,11,0))</f>
      </c>
      <c r="AW137" s="280"/>
      <c r="AX137" s="280"/>
      <c r="AY137" s="280">
        <f>IF(' '!$V$58=0,"",VLOOKUP(' '!L56,' '!$M$54:$Y$57,12,0))</f>
      </c>
      <c r="AZ137" s="280"/>
      <c r="BA137" s="280"/>
      <c r="BB137" s="280">
        <f>IF(' '!$V$58=0,"",VLOOKUP(' '!L56,' '!$M$54:$Y$57,13,0))</f>
      </c>
      <c r="BC137" s="280"/>
      <c r="BD137" s="280"/>
      <c r="BE137" s="280">
        <f>IF(' '!$V$58=0,"",VLOOKUP(' '!L56,' '!$M$54:$Y$57,5,0))</f>
      </c>
      <c r="BF137" s="321"/>
      <c r="BG137" s="78">
        <f>IF(' '!$V$58=0,"",":")</f>
      </c>
      <c r="BH137" s="350">
        <f>IF(' '!$V$58=0,"",VLOOKUP(' '!L56,' '!$M$54:$Y$57,6,0))</f>
      </c>
      <c r="BI137" s="350"/>
      <c r="BJ137" s="306">
        <f>IF(' '!$V$58=0,"",BE137-BH137)</f>
      </c>
      <c r="BK137" s="416"/>
      <c r="BL137" s="416"/>
      <c r="BM137" s="321">
        <f>IF(' '!$V$58=0,"",VLOOKUP(' '!L56,' '!$M$54:$Y$57,7,0))</f>
      </c>
      <c r="BN137" s="350"/>
      <c r="BO137" s="351"/>
      <c r="BP137" s="1"/>
    </row>
    <row r="138" spans="1:68" ht="18" customHeight="1" thickBot="1">
      <c r="A138" s="1"/>
      <c r="B138" s="184"/>
      <c r="C138" s="184"/>
      <c r="D138" s="184"/>
      <c r="E138" s="184"/>
      <c r="F138" s="184"/>
      <c r="G138" s="184"/>
      <c r="H138" s="184"/>
      <c r="I138" s="33">
        <v>4</v>
      </c>
      <c r="J138" s="298">
        <f>IF(' '!$V$58=0,"",IF(VLOOKUP(' '!L57,' '!$M$54:$O$57,3,0)=MAX(J$135:J137),"",' '!L57))</f>
      </c>
      <c r="K138" s="299"/>
      <c r="L138" s="278">
        <f>IF(' '!$V$58=0,"",VLOOKUP(' '!L57,' '!$M$54:$Y$57,4,0))</f>
      </c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05">
        <f>IF(AS138="","",IF(AND(L138&amp;$AG$127=VLOOKUP(L138&amp;$AG$127,' '!$AL$60:$AP$83,1,0),VLOOKUP(L138&amp;$AG$127,' '!$AL$60:$AP$83,4,0)&lt;&gt;""),VLOOKUP(L138&amp;$AG$127,' '!$AL$60:$AP$83,4,0),VLOOKUP(L138&amp;$AG$127,' '!$AL$60:$AP$83,5,0)))</f>
      </c>
      <c r="AH138" s="205"/>
      <c r="AI138" s="206"/>
      <c r="AJ138" s="233">
        <f>IF(AS138="","",IF(AND(L138&amp;$AJ$127=VLOOKUP(L138&amp;$AJ$127,' '!$AL$60:$AP$83,1,0),VLOOKUP(L138&amp;$AJ$127,' '!$AL$60:$AP$83,4,0)&lt;&gt;""),VLOOKUP(L138&amp;$AJ$127,' '!$AL$60:$AP$83,4,0),VLOOKUP(L138&amp;$AJ$127,' '!$AL$60:$AP$83,5,0)))</f>
      </c>
      <c r="AK138" s="234"/>
      <c r="AL138" s="235"/>
      <c r="AM138" s="233">
        <f>IF(AS138="","",IF(AND(L138&amp;$AM$127=VLOOKUP(L138&amp;$AM$127,' '!$AL$60:$AP$83,1,0),VLOOKUP(L138&amp;$AM$127,' '!$AL$60:$AP$83,4,0)&lt;&gt;""),VLOOKUP(L138&amp;$AM$127,' '!$AL$60:$AP$83,4,0),VLOOKUP(L138&amp;$AM$127,' '!$AL$60:$AP$83,5,0)))</f>
      </c>
      <c r="AN138" s="234"/>
      <c r="AO138" s="235"/>
      <c r="AP138" s="217"/>
      <c r="AQ138" s="218"/>
      <c r="AR138" s="218"/>
      <c r="AS138" s="282">
        <f>IF(' '!$V$58=0,"",VLOOKUP(' '!L57,' '!$M$54:$Y$57,10,0))</f>
      </c>
      <c r="AT138" s="282"/>
      <c r="AU138" s="283"/>
      <c r="AV138" s="281">
        <f>IF(' '!$V$58=0,"",VLOOKUP(' '!L57,' '!$M$54:$Y$57,11,0))</f>
      </c>
      <c r="AW138" s="281"/>
      <c r="AX138" s="281"/>
      <c r="AY138" s="281">
        <f>IF(' '!$V$58=0,"",VLOOKUP(' '!L57,' '!$M$54:$Y$57,12,0))</f>
      </c>
      <c r="AZ138" s="281"/>
      <c r="BA138" s="281"/>
      <c r="BB138" s="281">
        <f>IF(' '!$V$58=0,"",VLOOKUP(' '!L57,' '!$M$54:$Y$57,13,0))</f>
      </c>
      <c r="BC138" s="281"/>
      <c r="BD138" s="281"/>
      <c r="BE138" s="281">
        <f>IF(' '!$V$58=0,"",VLOOKUP(' '!L57,' '!$M$54:$Y$57,5,0))</f>
      </c>
      <c r="BF138" s="320"/>
      <c r="BG138" s="79">
        <f>IF(' '!$V$58=0,"",":")</f>
      </c>
      <c r="BH138" s="418">
        <f>IF(' '!$V$58=0,"",VLOOKUP(' '!L57,' '!$M$54:$Y$57,6,0))</f>
      </c>
      <c r="BI138" s="418"/>
      <c r="BJ138" s="295">
        <f>IF(' '!$V$58=0,"",BE138-BH138)</f>
      </c>
      <c r="BK138" s="417"/>
      <c r="BL138" s="417"/>
      <c r="BM138" s="320">
        <f>IF(' '!$V$58=0,"",VLOOKUP(' '!L57,' '!$M$54:$Y$57,7,0))</f>
      </c>
      <c r="BN138" s="418"/>
      <c r="BO138" s="419"/>
      <c r="BP138" s="2"/>
    </row>
    <row r="139" spans="1:68" ht="18" customHeight="1" thickBot="1">
      <c r="A139" s="1"/>
      <c r="B139" s="125"/>
      <c r="C139" s="125"/>
      <c r="D139" s="125"/>
      <c r="E139" s="125"/>
      <c r="F139" s="125"/>
      <c r="G139" s="125"/>
      <c r="H139" s="125"/>
      <c r="I139" s="33"/>
      <c r="J139" s="117"/>
      <c r="K139" s="117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9"/>
      <c r="AH139" s="119"/>
      <c r="AI139" s="119"/>
      <c r="AJ139" s="119"/>
      <c r="AK139" s="119"/>
      <c r="AL139" s="119"/>
      <c r="AM139" s="122"/>
      <c r="AN139" s="122"/>
      <c r="AO139" s="122"/>
      <c r="AP139" s="119"/>
      <c r="AQ139" s="119"/>
      <c r="AR139" s="119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1"/>
      <c r="BK139" s="121"/>
      <c r="BL139" s="121"/>
      <c r="BM139" s="120"/>
      <c r="BN139" s="120"/>
      <c r="BO139" s="120"/>
      <c r="BP139" s="2"/>
    </row>
    <row r="140" spans="1:68" ht="18" customHeight="1">
      <c r="A140" s="1"/>
      <c r="B140" s="125"/>
      <c r="C140" s="125"/>
      <c r="D140" s="125"/>
      <c r="E140" s="125"/>
      <c r="F140" s="125"/>
      <c r="G140" s="125"/>
      <c r="H140" s="125"/>
      <c r="I140" s="33"/>
      <c r="J140" s="117"/>
      <c r="K140" s="117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354">
        <f>L148</f>
      </c>
      <c r="AH140" s="332"/>
      <c r="AI140" s="332"/>
      <c r="AJ140" s="332">
        <f>L149</f>
      </c>
      <c r="AK140" s="332"/>
      <c r="AL140" s="332"/>
      <c r="AM140" s="332">
        <f>L150</f>
      </c>
      <c r="AN140" s="332"/>
      <c r="AO140" s="332"/>
      <c r="AP140" s="332">
        <f>L151</f>
      </c>
      <c r="AQ140" s="332"/>
      <c r="AR140" s="342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1"/>
      <c r="BK140" s="121"/>
      <c r="BL140" s="121"/>
      <c r="BM140" s="120"/>
      <c r="BN140" s="120"/>
      <c r="BO140" s="120"/>
      <c r="BP140" s="2"/>
    </row>
    <row r="141" spans="1:68" ht="18" customHeight="1">
      <c r="A141" s="1"/>
      <c r="B141" s="125"/>
      <c r="C141" s="125"/>
      <c r="D141" s="125"/>
      <c r="E141" s="125"/>
      <c r="F141" s="125"/>
      <c r="G141" s="125"/>
      <c r="H141" s="125"/>
      <c r="I141" s="33"/>
      <c r="J141" s="117"/>
      <c r="K141" s="117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355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43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1"/>
      <c r="BK141" s="121"/>
      <c r="BL141" s="121"/>
      <c r="BM141" s="120"/>
      <c r="BN141" s="120"/>
      <c r="BO141" s="120"/>
      <c r="BP141" s="2"/>
    </row>
    <row r="142" spans="1:68" ht="18" customHeight="1">
      <c r="A142" s="1"/>
      <c r="B142" s="125"/>
      <c r="C142" s="125"/>
      <c r="D142" s="125"/>
      <c r="E142" s="125"/>
      <c r="F142" s="125"/>
      <c r="G142" s="125"/>
      <c r="H142" s="125"/>
      <c r="I142" s="33"/>
      <c r="J142" s="117"/>
      <c r="K142" s="117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355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43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1"/>
      <c r="BK142" s="121"/>
      <c r="BL142" s="121"/>
      <c r="BM142" s="120"/>
      <c r="BN142" s="120"/>
      <c r="BO142" s="120"/>
      <c r="BP142" s="2"/>
    </row>
    <row r="143" spans="2:115" s="1" customFormat="1" ht="18" customHeight="1">
      <c r="B143" s="125"/>
      <c r="C143" s="125"/>
      <c r="D143" s="125"/>
      <c r="E143" s="125"/>
      <c r="F143" s="125"/>
      <c r="G143" s="125"/>
      <c r="H143" s="125"/>
      <c r="I143" s="33"/>
      <c r="J143" s="117"/>
      <c r="K143" s="117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355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43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1"/>
      <c r="BK143" s="121"/>
      <c r="BL143" s="121"/>
      <c r="BM143" s="120"/>
      <c r="BN143" s="120"/>
      <c r="BO143" s="120"/>
      <c r="BP143" s="2"/>
      <c r="BQ143" s="4"/>
      <c r="BR143" s="76"/>
      <c r="BS143" s="6"/>
      <c r="BT143" s="6"/>
      <c r="BU143" s="5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2:115" s="1" customFormat="1" ht="18" customHeight="1">
      <c r="B144" s="125"/>
      <c r="C144" s="125"/>
      <c r="D144" s="125"/>
      <c r="E144" s="125"/>
      <c r="F144" s="125"/>
      <c r="G144" s="125"/>
      <c r="H144" s="125"/>
      <c r="I144" s="33"/>
      <c r="J144" s="117"/>
      <c r="K144" s="117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355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43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1"/>
      <c r="BK144" s="121"/>
      <c r="BL144" s="121"/>
      <c r="BM144" s="120"/>
      <c r="BN144" s="120"/>
      <c r="BO144" s="120"/>
      <c r="BP144" s="2"/>
      <c r="BQ144" s="4"/>
      <c r="BR144" s="76"/>
      <c r="BS144" s="6"/>
      <c r="BT144" s="6"/>
      <c r="BU144" s="5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15" s="1" customFormat="1" ht="18" customHeight="1">
      <c r="B145" s="125"/>
      <c r="C145" s="125"/>
      <c r="D145" s="125"/>
      <c r="E145" s="125"/>
      <c r="F145" s="125"/>
      <c r="G145" s="125"/>
      <c r="H145" s="125"/>
      <c r="I145" s="33"/>
      <c r="J145" s="117"/>
      <c r="K145" s="117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355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43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1"/>
      <c r="BK145" s="121"/>
      <c r="BL145" s="121"/>
      <c r="BM145" s="120"/>
      <c r="BN145" s="120"/>
      <c r="BO145" s="120"/>
      <c r="BP145" s="2"/>
      <c r="BQ145" s="4"/>
      <c r="BR145" s="76"/>
      <c r="BS145" s="6"/>
      <c r="BT145" s="6"/>
      <c r="BU145" s="5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15" s="1" customFormat="1" ht="18" customHeight="1" thickBot="1">
      <c r="B146" s="182" t="s">
        <v>34</v>
      </c>
      <c r="C146" s="182"/>
      <c r="D146" s="182"/>
      <c r="E146" s="182"/>
      <c r="F146" s="182"/>
      <c r="G146" s="182"/>
      <c r="H146" s="182"/>
      <c r="J146" s="82"/>
      <c r="K146" s="82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2"/>
      <c r="Y146" s="82"/>
      <c r="Z146" s="82"/>
      <c r="AA146" s="84"/>
      <c r="AB146" s="82"/>
      <c r="AC146" s="82"/>
      <c r="AD146" s="85"/>
      <c r="AE146" s="85"/>
      <c r="AF146" s="85"/>
      <c r="AG146" s="355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43"/>
      <c r="BF146" s="82"/>
      <c r="BG146" s="82"/>
      <c r="BH146" s="83"/>
      <c r="BI146" s="83"/>
      <c r="BJ146" s="83"/>
      <c r="BK146" s="83"/>
      <c r="BL146" s="83"/>
      <c r="BP146" s="2"/>
      <c r="BQ146" s="4"/>
      <c r="BR146" s="76"/>
      <c r="BS146" s="6"/>
      <c r="BT146" s="6"/>
      <c r="BU146" s="5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2:118" s="1" customFormat="1" ht="18" customHeight="1" thickBot="1">
      <c r="B147" s="183" t="s">
        <v>36</v>
      </c>
      <c r="C147" s="183"/>
      <c r="D147" s="183"/>
      <c r="E147" s="183"/>
      <c r="F147" s="183" t="s">
        <v>37</v>
      </c>
      <c r="G147" s="183"/>
      <c r="H147" s="183"/>
      <c r="J147" s="337" t="str">
        <f>IF(' '!V67=0,AG103,IF(' '!L67&lt;&gt;' '!V67,"es liegen nicht alle Ergebnisse vor",AG103))</f>
        <v>Gruppe E</v>
      </c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56"/>
      <c r="AH147" s="334"/>
      <c r="AI147" s="334"/>
      <c r="AJ147" s="334"/>
      <c r="AK147" s="334"/>
      <c r="AL147" s="334"/>
      <c r="AM147" s="334"/>
      <c r="AN147" s="334"/>
      <c r="AO147" s="334"/>
      <c r="AP147" s="334"/>
      <c r="AQ147" s="334"/>
      <c r="AR147" s="344"/>
      <c r="AS147" s="324" t="s">
        <v>38</v>
      </c>
      <c r="AT147" s="324"/>
      <c r="AU147" s="325"/>
      <c r="AV147" s="341" t="s">
        <v>39</v>
      </c>
      <c r="AW147" s="324"/>
      <c r="AX147" s="325"/>
      <c r="AY147" s="341" t="s">
        <v>40</v>
      </c>
      <c r="AZ147" s="324"/>
      <c r="BA147" s="325"/>
      <c r="BB147" s="341" t="s">
        <v>41</v>
      </c>
      <c r="BC147" s="324"/>
      <c r="BD147" s="325"/>
      <c r="BE147" s="324" t="s">
        <v>42</v>
      </c>
      <c r="BF147" s="324"/>
      <c r="BG147" s="324"/>
      <c r="BH147" s="324"/>
      <c r="BI147" s="324"/>
      <c r="BJ147" s="341" t="s">
        <v>43</v>
      </c>
      <c r="BK147" s="324"/>
      <c r="BL147" s="325"/>
      <c r="BM147" s="420" t="s">
        <v>44</v>
      </c>
      <c r="BN147" s="421"/>
      <c r="BO147" s="422"/>
      <c r="BP147" s="2"/>
      <c r="BQ147" s="4"/>
      <c r="BR147" s="4"/>
      <c r="BS147" s="5"/>
      <c r="BT147" s="6"/>
      <c r="BU147" s="6"/>
      <c r="BV147" s="6"/>
      <c r="BW147" s="5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2:118" s="1" customFormat="1" ht="18" customHeight="1">
      <c r="B148" s="184"/>
      <c r="C148" s="184"/>
      <c r="D148" s="184"/>
      <c r="E148" s="184"/>
      <c r="F148" s="184"/>
      <c r="G148" s="184"/>
      <c r="H148" s="184"/>
      <c r="J148" s="335">
        <f>IF(' '!$V$67=0,"",1)</f>
      </c>
      <c r="K148" s="336"/>
      <c r="L148" s="352">
        <f>IF(' '!$V$67=0,"",VLOOKUP(' '!L63,' '!$M$63:$Y$66,4,0))</f>
      </c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249"/>
      <c r="AH148" s="249"/>
      <c r="AI148" s="250"/>
      <c r="AJ148" s="230">
        <f>IF(AS148="","",IF(AND(L148&amp;$AJ$140=VLOOKUP(L148&amp;$AJ$140,' '!$AL$60:$AP$83,1,0),VLOOKUP(L148&amp;$AJ$140,' '!$AL$60:$AP$83,4,0)&lt;&gt;""),VLOOKUP(L148&amp;$AJ$140,' '!$AL$60:$AP$83,4,0),VLOOKUP(L148&amp;$AJ$140,' '!$AL$60:$AP$83,5,0)))</f>
      </c>
      <c r="AK148" s="231"/>
      <c r="AL148" s="232"/>
      <c r="AM148" s="230">
        <f>IF(AS148="","",IF(AND(L148&amp;$AM$140=VLOOKUP(L148&amp;$AM$140,' '!$AL$60:$AP$83,1,0),VLOOKUP(L148&amp;$AM$140,' '!$AL$60:$AP$83,4,0)&lt;&gt;""),VLOOKUP(L148&amp;$AM$140,' '!$AL$60:$AP$83,4,0),VLOOKUP(L148&amp;$AM$140,' '!$AL$60:$AP$83,5,0)))</f>
      </c>
      <c r="AN148" s="231"/>
      <c r="AO148" s="232"/>
      <c r="AP148" s="397">
        <f>IF(AS148="","",IF(AND(L148&amp;$AP$140=VLOOKUP(L148&amp;$AP$140,' '!$AL$60:$AP$83,1,0),VLOOKUP(L148&amp;$AP$140,' '!$AL$60:$AP$83,4,0)&lt;&gt;""),VLOOKUP(L148&amp;$AP$140,' '!$AL$60:$AP$83,4,0),VLOOKUP(L148&amp;$AP$140,' '!$AL$60:$AP$83,5,0)))</f>
      </c>
      <c r="AQ148" s="398"/>
      <c r="AR148" s="398"/>
      <c r="AS148" s="303">
        <f>IF(' '!$V$67=0,"",VLOOKUP(' '!L63,' '!$M$63:$Y$66,10,0))</f>
      </c>
      <c r="AT148" s="303"/>
      <c r="AU148" s="304"/>
      <c r="AV148" s="323">
        <f>IF(' '!$V$67=0,"",VLOOKUP(' '!L63,' '!$M$63:$Y$66,11,0))</f>
      </c>
      <c r="AW148" s="323"/>
      <c r="AX148" s="323"/>
      <c r="AY148" s="323">
        <f>IF(' '!$V$67=0,"",VLOOKUP(' '!L63,' '!$M$63:$Y$66,12,0))</f>
      </c>
      <c r="AZ148" s="323"/>
      <c r="BA148" s="323"/>
      <c r="BB148" s="284">
        <f>IF(' '!$V$67=0,"",VLOOKUP(' '!L63,' '!$M$63:$Y$66,13,0))</f>
      </c>
      <c r="BC148" s="284"/>
      <c r="BD148" s="284"/>
      <c r="BE148" s="284">
        <f>IF(' '!$V$67=0,"",VLOOKUP(' '!L63,' '!$M$63:$Y$66,5,0))</f>
      </c>
      <c r="BF148" s="285"/>
      <c r="BG148" s="102">
        <f>IF(' '!$V$67=0,"",":")</f>
      </c>
      <c r="BH148" s="425">
        <f>IF(' '!$V$67=0,"",VLOOKUP(' '!L63,' '!$M$63:$Y$66,6,0))</f>
      </c>
      <c r="BI148" s="425"/>
      <c r="BJ148" s="423">
        <f>IF(' '!$V$67=0,"",BE148-BH148)</f>
      </c>
      <c r="BK148" s="424"/>
      <c r="BL148" s="424"/>
      <c r="BM148" s="321">
        <f>IF(' '!$V$67=0,"",VLOOKUP(' '!L63,' '!$M$63:$Y$66,7,0))</f>
      </c>
      <c r="BN148" s="350"/>
      <c r="BO148" s="351"/>
      <c r="BP148" s="2"/>
      <c r="BQ148" s="4"/>
      <c r="BR148" s="4"/>
      <c r="BS148" s="5"/>
      <c r="BT148" s="6"/>
      <c r="BU148" s="6"/>
      <c r="BV148" s="6"/>
      <c r="BW148" s="5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:68" ht="18" customHeight="1">
      <c r="A149" s="1"/>
      <c r="B149" s="184"/>
      <c r="C149" s="184"/>
      <c r="D149" s="184"/>
      <c r="E149" s="184"/>
      <c r="F149" s="184"/>
      <c r="G149" s="184"/>
      <c r="H149" s="184"/>
      <c r="I149" s="1"/>
      <c r="J149" s="301">
        <f>IF(' '!$V$67=0,"",IF(VLOOKUP(' '!L64,' '!$M$63:$O$66,3,0)=MAX(J$148:J148),"",' '!L64))</f>
      </c>
      <c r="K149" s="302"/>
      <c r="L149" s="253">
        <f>IF(' '!$V$67=0,"",VLOOKUP(' '!L64,' '!$M$63:$Y$66,4,0))</f>
      </c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20">
        <f>IF(AS149="","",IF(AND(L149&amp;$AG$140=VLOOKUP(L149&amp;$AG$140,' '!$AL$60:$AP$83,1,0),VLOOKUP(L149&amp;$AG$140,' '!$AL$60:$AP$83,4,0)&lt;&gt;""),VLOOKUP(L149&amp;$AG$140,' '!$AL$60:$AP$83,4,0),VLOOKUP(L149&amp;$AG$140,' '!$AL$60:$AP$83,5,0)))</f>
      </c>
      <c r="AH149" s="220"/>
      <c r="AI149" s="242"/>
      <c r="AJ149" s="239"/>
      <c r="AK149" s="240"/>
      <c r="AL149" s="241"/>
      <c r="AM149" s="221">
        <f>IF(AS149="","",IF(AND(L149&amp;$AM$140=VLOOKUP(L149&amp;$AM$140,' '!$AL$60:$AP$83,1,0),VLOOKUP(L149&amp;$AM$140,' '!$AL$60:$AP$83,4,0)&lt;&gt;""),VLOOKUP(L149&amp;$AM$140,' '!$AL$60:$AP$83,4,0),VLOOKUP(L149&amp;$AM$140,' '!$AL$60:$AP$83,5,0)))</f>
      </c>
      <c r="AN149" s="222"/>
      <c r="AO149" s="223"/>
      <c r="AP149" s="219">
        <f>IF(AS149="","",IF(AND(L149&amp;$AP$140=VLOOKUP(L149&amp;$AP$140,' '!$AL$60:$AP$83,1,0),VLOOKUP(L149&amp;$AP$140,' '!$AL$60:$AP$83,4,0)&lt;&gt;""),VLOOKUP(L149&amp;$AP$140,' '!$AL$60:$AP$83,4,0),VLOOKUP(L149&amp;$AP$140,' '!$AL$60:$AP$83,5,0)))</f>
      </c>
      <c r="AQ149" s="220"/>
      <c r="AR149" s="220"/>
      <c r="AS149" s="289">
        <f>IF(' '!$V$67=0,"",VLOOKUP(' '!L64,' '!$M$63:$Y$66,10,0))</f>
      </c>
      <c r="AT149" s="289"/>
      <c r="AU149" s="290"/>
      <c r="AV149" s="280">
        <f>IF(' '!$V$67=0,"",VLOOKUP(' '!L64,' '!$M$63:$Y$66,11,0))</f>
      </c>
      <c r="AW149" s="280"/>
      <c r="AX149" s="280"/>
      <c r="AY149" s="280">
        <f>IF(' '!$V$67=0,"",VLOOKUP(' '!L64,' '!$M$63:$Y$66,12,0))</f>
      </c>
      <c r="AZ149" s="280"/>
      <c r="BA149" s="280"/>
      <c r="BB149" s="280">
        <f>IF(' '!$V$67=0,"",VLOOKUP(' '!L64,' '!$M$63:$Y$66,13,0))</f>
      </c>
      <c r="BC149" s="280"/>
      <c r="BD149" s="280"/>
      <c r="BE149" s="280">
        <f>IF(' '!$V$67=0,"",VLOOKUP(' '!L64,' '!$M$63:$Y$66,5,0))</f>
      </c>
      <c r="BF149" s="321"/>
      <c r="BG149" s="78">
        <f>IF(' '!$V$67=0,"",":")</f>
      </c>
      <c r="BH149" s="322">
        <f>IF(' '!$V$67=0,"",VLOOKUP(' '!L64,' '!$M$63:$Y$66,6,0))</f>
      </c>
      <c r="BI149" s="322"/>
      <c r="BJ149" s="306">
        <f>IF(' '!$V$67=0,"",BE149-BH149)</f>
      </c>
      <c r="BK149" s="416"/>
      <c r="BL149" s="416"/>
      <c r="BM149" s="321">
        <f>IF(' '!$V$67=0,"",VLOOKUP(' '!L64,' '!$M$63:$Y$66,7,0))</f>
      </c>
      <c r="BN149" s="350"/>
      <c r="BO149" s="351"/>
      <c r="BP149" s="2"/>
    </row>
    <row r="150" spans="1:68" ht="18" customHeight="1">
      <c r="A150" s="1"/>
      <c r="B150" s="184"/>
      <c r="C150" s="184"/>
      <c r="D150" s="184"/>
      <c r="E150" s="184"/>
      <c r="F150" s="184"/>
      <c r="G150" s="184"/>
      <c r="H150" s="184"/>
      <c r="I150" s="1"/>
      <c r="J150" s="301">
        <f>IF(' '!$V$67=0,"",IF(VLOOKUP(' '!L65,' '!$M$63:$O$66,3,0)=MAX(J$148:J149),"",' '!L65))</f>
      </c>
      <c r="K150" s="302"/>
      <c r="L150" s="253">
        <f>IF(' '!$V$67=0,"",VLOOKUP(' '!L65,' '!$M$63:$Y$66,4,0))</f>
      </c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20">
        <f>IF(AS150="","",IF(AND(L150&amp;$AG$140=VLOOKUP(L150&amp;$AG$140,' '!$AL$60:$AP$83,1,0),VLOOKUP(L150&amp;$AG$140,' '!$AL$60:$AP$83,4,0)&lt;&gt;""),VLOOKUP(L150&amp;$AG$140,' '!$AL$60:$AP$83,4,0),VLOOKUP(L150&amp;$AG$140,' '!$AL$60:$AP$83,5,0)))</f>
      </c>
      <c r="AH150" s="220"/>
      <c r="AI150" s="242"/>
      <c r="AJ150" s="221">
        <f>IF(AS150="","",IF(AND(L150&amp;$AJ$140=VLOOKUP(L150&amp;$AJ$140,' '!$AL$60:$AP$83,1,0),VLOOKUP(L150&amp;$AJ$140,' '!$AL$60:$AP$83,4,0)&lt;&gt;""),VLOOKUP(L150&amp;$AJ$140,' '!$AL$60:$AP$83,4,0),VLOOKUP(L150&amp;$AJ$140,' '!$AL$60:$AP$83,5,0)))</f>
      </c>
      <c r="AK150" s="222"/>
      <c r="AL150" s="223"/>
      <c r="AM150" s="239"/>
      <c r="AN150" s="240"/>
      <c r="AO150" s="241"/>
      <c r="AP150" s="219">
        <f>IF(AS150="","",IF(AND(L150&amp;$AP$140=VLOOKUP(L150&amp;$AP$140,' '!$AL$60:$AP$83,1,0),VLOOKUP(L150&amp;$AP$140,' '!$AL$60:$AP$83,4,0)&lt;&gt;""),VLOOKUP(L150&amp;$AP$140,' '!$AL$60:$AP$83,4,0),VLOOKUP(L150&amp;$AP$140,' '!$AL$60:$AP$83,5,0)))</f>
      </c>
      <c r="AQ150" s="220"/>
      <c r="AR150" s="220"/>
      <c r="AS150" s="289">
        <f>IF(' '!$V$67=0,"",VLOOKUP(' '!L65,' '!$M$63:$Y$66,10,0))</f>
      </c>
      <c r="AT150" s="289"/>
      <c r="AU150" s="290"/>
      <c r="AV150" s="280">
        <f>IF(' '!$V$67=0,"",VLOOKUP(' '!L65,' '!$M$63:$Y$66,11,0))</f>
      </c>
      <c r="AW150" s="280"/>
      <c r="AX150" s="280"/>
      <c r="AY150" s="280">
        <f>IF(' '!$V$67=0,"",VLOOKUP(' '!L65,' '!$M$63:$Y$66,12,0))</f>
      </c>
      <c r="AZ150" s="280"/>
      <c r="BA150" s="280"/>
      <c r="BB150" s="280">
        <f>IF(' '!$V$67=0,"",VLOOKUP(' '!L65,' '!$M$63:$Y$66,13,0))</f>
      </c>
      <c r="BC150" s="280"/>
      <c r="BD150" s="280"/>
      <c r="BE150" s="280">
        <f>IF(' '!$V$67=0,"",VLOOKUP(' '!L65,' '!$M$63:$Y$66,5,0))</f>
      </c>
      <c r="BF150" s="321"/>
      <c r="BG150" s="78">
        <f>IF(' '!$V$67=0,"",":")</f>
      </c>
      <c r="BH150" s="322">
        <f>IF(' '!$V$67=0,"",VLOOKUP(' '!L65,' '!$M$63:$Y$66,6,0))</f>
      </c>
      <c r="BI150" s="322"/>
      <c r="BJ150" s="306">
        <f>IF(' '!$V$67=0,"",BE150-BH150)</f>
      </c>
      <c r="BK150" s="416"/>
      <c r="BL150" s="416"/>
      <c r="BM150" s="321">
        <f>IF(' '!$V$67=0,"",VLOOKUP(' '!L65,' '!$M$63:$Y$66,7,0))</f>
      </c>
      <c r="BN150" s="350"/>
      <c r="BO150" s="351"/>
      <c r="BP150" s="1"/>
    </row>
    <row r="151" spans="1:68" ht="18" customHeight="1" thickBot="1">
      <c r="A151" s="1"/>
      <c r="B151" s="184"/>
      <c r="C151" s="184"/>
      <c r="D151" s="184"/>
      <c r="E151" s="184"/>
      <c r="F151" s="184"/>
      <c r="G151" s="184"/>
      <c r="H151" s="184"/>
      <c r="I151" s="1"/>
      <c r="J151" s="298">
        <f>IF(' '!$V$67=0,"",IF(VLOOKUP(' '!L66,' '!$M$63:$O$66,3,0)=MAX(J$148:J150),"",' '!L66))</f>
      </c>
      <c r="K151" s="299"/>
      <c r="L151" s="278">
        <f>IF(' '!$V$67=0,"",VLOOKUP(' '!L66,' '!$M$63:$Y$66,4,0))</f>
      </c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05">
        <f>IF(AS151="","",IF(AND(L151&amp;$AG$140=VLOOKUP(L151&amp;$AG$140,' '!$AL$60:$AP$83,1,0),VLOOKUP(L151&amp;$AG$140,' '!$AL$60:$AP$83,4,0)&lt;&gt;""),VLOOKUP(L151&amp;$AG$140,' '!$AL$60:$AP$83,4,0),VLOOKUP(L151&amp;$AG$140,' '!$AL$60:$AP$83,5,0)))</f>
      </c>
      <c r="AH151" s="205"/>
      <c r="AI151" s="206"/>
      <c r="AJ151" s="233">
        <f>IF(AS151="","",IF(AND(L151&amp;$AJ$140=VLOOKUP(L151&amp;$AJ$140,' '!$AL$60:$AP$83,1,0),VLOOKUP(L151&amp;$AJ$140,' '!$AL$60:$AP$83,4,0)&lt;&gt;""),VLOOKUP(L151&amp;$AJ$140,' '!$AL$60:$AP$83,4,0),VLOOKUP(L151&amp;$AJ$140,' '!$AL$60:$AP$83,5,0)))</f>
      </c>
      <c r="AK151" s="234"/>
      <c r="AL151" s="235"/>
      <c r="AM151" s="233">
        <f>IF(AS151="","",IF(AND(L151&amp;$AM$140=VLOOKUP(L151&amp;$AM$140,' '!$AL$60:$AP$83,1,0),VLOOKUP(L151&amp;$AM$140,' '!$AL$60:$AP$83,4,0)&lt;&gt;""),VLOOKUP(L151&amp;$AM$140,' '!$AL$60:$AP$83,4,0),VLOOKUP(L151&amp;$AM$140,' '!$AL$60:$AP$83,5,0)))</f>
      </c>
      <c r="AN151" s="234"/>
      <c r="AO151" s="235"/>
      <c r="AP151" s="217"/>
      <c r="AQ151" s="218"/>
      <c r="AR151" s="218"/>
      <c r="AS151" s="282">
        <f>IF(' '!$V$67=0,"",VLOOKUP(' '!L66,' '!$M$63:$Y$66,10,0))</f>
      </c>
      <c r="AT151" s="282"/>
      <c r="AU151" s="283"/>
      <c r="AV151" s="281">
        <f>IF(' '!$V$67=0,"",VLOOKUP(' '!L66,' '!$M$63:$Y$66,11,0))</f>
      </c>
      <c r="AW151" s="281"/>
      <c r="AX151" s="281"/>
      <c r="AY151" s="281">
        <f>IF(' '!$V$67=0,"",VLOOKUP(' '!L66,' '!$M$63:$Y$66,12,0))</f>
      </c>
      <c r="AZ151" s="281"/>
      <c r="BA151" s="281"/>
      <c r="BB151" s="281">
        <f>IF(' '!$V$67=0,"",VLOOKUP(' '!L66,' '!$M$63:$Y$66,13,0))</f>
      </c>
      <c r="BC151" s="281"/>
      <c r="BD151" s="281"/>
      <c r="BE151" s="281">
        <f>IF(' '!$V$67=0,"",VLOOKUP(' '!L66,' '!$M$63:$Y$66,5,0))</f>
      </c>
      <c r="BF151" s="320"/>
      <c r="BG151" s="79">
        <f>IF(' '!$V$67=0,"",":")</f>
      </c>
      <c r="BH151" s="307">
        <f>IF(' '!$V$67=0,"",VLOOKUP(' '!L66,' '!$M$63:$Y$66,6,0))</f>
      </c>
      <c r="BI151" s="307"/>
      <c r="BJ151" s="295">
        <f>IF(' '!$V$67=0,"",BE151-BH151)</f>
      </c>
      <c r="BK151" s="417"/>
      <c r="BL151" s="417"/>
      <c r="BM151" s="320">
        <f>IF(' '!$V$67=0,"",VLOOKUP(' '!L66,' '!$M$63:$Y$66,7,0))</f>
      </c>
      <c r="BN151" s="418"/>
      <c r="BO151" s="419"/>
      <c r="BP151" s="1"/>
    </row>
    <row r="152" spans="1:68" ht="12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6"/>
      <c r="R152" s="6"/>
      <c r="S152" s="6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</row>
    <row r="153" ht="12.75"/>
    <row r="154" ht="13.5">
      <c r="B154" s="32" t="s">
        <v>52</v>
      </c>
    </row>
    <row r="155" ht="12.75"/>
    <row r="156" spans="2:123" s="1" customFormat="1" ht="18" customHeight="1">
      <c r="B156" s="318" t="s">
        <v>81</v>
      </c>
      <c r="C156" s="318"/>
      <c r="D156" s="318"/>
      <c r="E156" s="318"/>
      <c r="F156" s="318"/>
      <c r="G156" s="318"/>
      <c r="H156" s="489">
        <f>G125+TEXT(2*$U$156*($X$156/1440)+($AI$156/1440)+($AW$156/1440),"hh:mm")</f>
        <v>0.7472222222222216</v>
      </c>
      <c r="I156" s="489"/>
      <c r="J156" s="489"/>
      <c r="K156" s="489"/>
      <c r="L156" s="129" t="s">
        <v>3</v>
      </c>
      <c r="M156" s="129"/>
      <c r="N156" s="129"/>
      <c r="O156" s="129"/>
      <c r="P156" s="129"/>
      <c r="Q156" s="129"/>
      <c r="R156" s="129"/>
      <c r="S156" s="129"/>
      <c r="T156" s="130" t="s">
        <v>4</v>
      </c>
      <c r="U156" s="490">
        <f>U11</f>
        <v>1</v>
      </c>
      <c r="V156" s="490"/>
      <c r="W156" s="131" t="s">
        <v>5</v>
      </c>
      <c r="X156" s="393">
        <f>X11</f>
        <v>10</v>
      </c>
      <c r="Y156" s="393"/>
      <c r="Z156" s="393"/>
      <c r="AA156" s="393"/>
      <c r="AB156" s="393"/>
      <c r="AC156" s="491">
        <f>IF(U156=2,"Halbzeit:","")</f>
      </c>
      <c r="AD156" s="491"/>
      <c r="AE156" s="491"/>
      <c r="AF156" s="491"/>
      <c r="AG156" s="491"/>
      <c r="AH156" s="491"/>
      <c r="AI156" s="393">
        <f>AI11</f>
        <v>0</v>
      </c>
      <c r="AJ156" s="393"/>
      <c r="AK156" s="393"/>
      <c r="AL156" s="393"/>
      <c r="AM156" s="393"/>
      <c r="AN156" s="129"/>
      <c r="AO156" s="318" t="s">
        <v>6</v>
      </c>
      <c r="AP156" s="318"/>
      <c r="AQ156" s="318"/>
      <c r="AR156" s="318"/>
      <c r="AS156" s="318"/>
      <c r="AT156" s="318"/>
      <c r="AU156" s="318"/>
      <c r="AV156" s="318"/>
      <c r="AW156" s="380">
        <f>AW11</f>
        <v>2</v>
      </c>
      <c r="AX156" s="380"/>
      <c r="AY156" s="380"/>
      <c r="AZ156" s="380"/>
      <c r="BA156" s="380"/>
      <c r="BB156" s="132"/>
      <c r="BC156" s="124"/>
      <c r="BD156" s="124"/>
      <c r="BE156" s="124"/>
      <c r="BF156" s="124"/>
      <c r="BG156" s="3"/>
      <c r="BH156" s="3"/>
      <c r="BI156" s="3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5"/>
      <c r="BY156" s="6"/>
      <c r="BZ156" s="6"/>
      <c r="CA156" s="6"/>
      <c r="CB156" s="5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</row>
    <row r="157" spans="51:118" s="1" customFormat="1" ht="18" customHeight="1" thickBot="1">
      <c r="AY157" s="2"/>
      <c r="AZ157" s="2"/>
      <c r="BA157" s="3"/>
      <c r="BB157" s="3"/>
      <c r="BC157" s="3"/>
      <c r="BD157" s="3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5"/>
      <c r="BT157" s="6"/>
      <c r="BU157" s="6"/>
      <c r="BV157" s="6"/>
      <c r="BW157" s="5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5:118" s="1" customFormat="1" ht="18" customHeight="1" thickBot="1">
      <c r="E158" s="437" t="s">
        <v>26</v>
      </c>
      <c r="F158" s="367"/>
      <c r="G158" s="365" t="s">
        <v>82</v>
      </c>
      <c r="H158" s="366"/>
      <c r="I158" s="366"/>
      <c r="J158" s="367"/>
      <c r="K158" s="365" t="s">
        <v>53</v>
      </c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366"/>
      <c r="AJ158" s="366"/>
      <c r="AK158" s="366"/>
      <c r="AL158" s="366"/>
      <c r="AM158" s="366"/>
      <c r="AN158" s="366"/>
      <c r="AO158" s="366"/>
      <c r="AP158" s="366"/>
      <c r="AQ158" s="366"/>
      <c r="AR158" s="366"/>
      <c r="AS158" s="366"/>
      <c r="AT158" s="366"/>
      <c r="AU158" s="366"/>
      <c r="AV158" s="366"/>
      <c r="AW158" s="366"/>
      <c r="AX158" s="366"/>
      <c r="AY158" s="366"/>
      <c r="AZ158" s="366"/>
      <c r="BA158" s="367"/>
      <c r="BB158" s="365" t="s">
        <v>29</v>
      </c>
      <c r="BC158" s="366"/>
      <c r="BD158" s="366"/>
      <c r="BE158" s="366"/>
      <c r="BF158" s="366"/>
      <c r="BG158" s="483"/>
      <c r="BH158" s="484"/>
      <c r="BI158" s="484"/>
      <c r="BJ158" s="485"/>
      <c r="BK158" s="4"/>
      <c r="BL158" s="4"/>
      <c r="BM158" s="4"/>
      <c r="BN158" s="4"/>
      <c r="BO158" s="4"/>
      <c r="BT158" s="6"/>
      <c r="BU158" s="6"/>
      <c r="BV158" s="6"/>
      <c r="BW158" s="5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5:118" s="1" customFormat="1" ht="18" customHeight="1">
      <c r="E159" s="431">
        <v>39</v>
      </c>
      <c r="F159" s="432"/>
      <c r="G159" s="359">
        <f>$H$156</f>
        <v>0.7472222222222216</v>
      </c>
      <c r="H159" s="360"/>
      <c r="I159" s="360"/>
      <c r="J159" s="361"/>
      <c r="K159" s="358">
        <f>IF(OR(' '!V58=0,' '!L58&lt;&gt;SUM(AS135:AU138)),"",IF(OR(F135=2,F136=2,F137=2,F138=2),VLOOKUP(SMALL($F$135:$H$138,2),$F$135:$AF$138,7,0),IF(AND(SUM(AS135:AU138)=' '!L58,' '!O59=1),L136,"2. Platz Gruppe D nicht eindeutig")))</f>
      </c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07" t="s">
        <v>31</v>
      </c>
      <c r="AG159" s="193">
        <f>IF(OR(' '!V67=0,' '!L67&lt;&gt;SUM(AS148:AU151)),"",IF(OR(F148=2,F149=2,F150=2,F151=2),VLOOKUP(SMALL($F$148:$H$151,2),$F$148:$AF$151,7,0),IF(AND(SUM(AS148:AU151)=' '!L67,' '!O68=1),L149,"2. Platz Gruppe E nicht eindeutig")))</f>
      </c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4"/>
      <c r="BB159" s="345"/>
      <c r="BC159" s="346"/>
      <c r="BD159" s="346"/>
      <c r="BE159" s="257"/>
      <c r="BF159" s="257"/>
      <c r="BG159" s="262"/>
      <c r="BH159" s="263"/>
      <c r="BI159" s="263"/>
      <c r="BJ159" s="264"/>
      <c r="BK159" s="4"/>
      <c r="BL159" s="4"/>
      <c r="BM159" s="4"/>
      <c r="BN159" s="4"/>
      <c r="BO159" s="4"/>
      <c r="BT159" s="6"/>
      <c r="BU159" s="6"/>
      <c r="BV159" s="6"/>
      <c r="BW159" s="5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:100" s="25" customFormat="1" ht="18" customHeight="1" thickBot="1">
      <c r="A160" s="129"/>
      <c r="B160" s="108"/>
      <c r="C160" s="108"/>
      <c r="D160" s="108"/>
      <c r="E160" s="433"/>
      <c r="F160" s="434"/>
      <c r="G160" s="362"/>
      <c r="H160" s="363"/>
      <c r="I160" s="363"/>
      <c r="J160" s="364"/>
      <c r="K160" s="486" t="s">
        <v>54</v>
      </c>
      <c r="L160" s="487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109"/>
      <c r="AG160" s="487" t="s">
        <v>55</v>
      </c>
      <c r="AH160" s="487"/>
      <c r="AI160" s="487"/>
      <c r="AJ160" s="487"/>
      <c r="AK160" s="487"/>
      <c r="AL160" s="487"/>
      <c r="AM160" s="487"/>
      <c r="AN160" s="487"/>
      <c r="AO160" s="487"/>
      <c r="AP160" s="487"/>
      <c r="AQ160" s="487"/>
      <c r="AR160" s="487"/>
      <c r="AS160" s="487"/>
      <c r="AT160" s="487"/>
      <c r="AU160" s="487"/>
      <c r="AV160" s="487"/>
      <c r="AW160" s="487"/>
      <c r="AX160" s="487"/>
      <c r="AY160" s="487"/>
      <c r="AZ160" s="487"/>
      <c r="BA160" s="488"/>
      <c r="BB160" s="435"/>
      <c r="BC160" s="436"/>
      <c r="BD160" s="436"/>
      <c r="BE160" s="436"/>
      <c r="BF160" s="436"/>
      <c r="BG160" s="259"/>
      <c r="BH160" s="260"/>
      <c r="BI160" s="260"/>
      <c r="BJ160" s="261"/>
      <c r="BK160" s="27"/>
      <c r="BL160" s="27"/>
      <c r="BM160" s="27"/>
      <c r="BN160" s="27"/>
      <c r="BO160" s="27"/>
      <c r="BT160" s="29"/>
      <c r="BU160" s="29"/>
      <c r="BV160" s="29"/>
      <c r="BW160" s="28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</row>
    <row r="161" spans="56:118" s="1" customFormat="1" ht="18" customHeight="1" thickBot="1">
      <c r="BD161" s="2"/>
      <c r="BE161" s="2"/>
      <c r="BF161" s="2"/>
      <c r="BG161" s="40"/>
      <c r="BH161" s="40"/>
      <c r="BI161" s="38"/>
      <c r="BJ161" s="4"/>
      <c r="BK161" s="4"/>
      <c r="BL161" s="4"/>
      <c r="BM161" s="4"/>
      <c r="BN161" s="4"/>
      <c r="BO161" s="4"/>
      <c r="BT161" s="6"/>
      <c r="BU161" s="6"/>
      <c r="BV161" s="6"/>
      <c r="BW161" s="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5:120" s="1" customFormat="1" ht="18" customHeight="1" thickBot="1">
      <c r="E162" s="438" t="s">
        <v>26</v>
      </c>
      <c r="F162" s="439"/>
      <c r="G162" s="481" t="s">
        <v>82</v>
      </c>
      <c r="H162" s="482"/>
      <c r="I162" s="482"/>
      <c r="J162" s="439"/>
      <c r="K162" s="481" t="s">
        <v>56</v>
      </c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  <c r="X162" s="482"/>
      <c r="Y162" s="482"/>
      <c r="Z162" s="482"/>
      <c r="AA162" s="482"/>
      <c r="AB162" s="482"/>
      <c r="AC162" s="482"/>
      <c r="AD162" s="482"/>
      <c r="AE162" s="482"/>
      <c r="AF162" s="482"/>
      <c r="AG162" s="482"/>
      <c r="AH162" s="482"/>
      <c r="AI162" s="482"/>
      <c r="AJ162" s="482"/>
      <c r="AK162" s="482"/>
      <c r="AL162" s="482"/>
      <c r="AM162" s="482"/>
      <c r="AN162" s="482"/>
      <c r="AO162" s="482"/>
      <c r="AP162" s="482"/>
      <c r="AQ162" s="482"/>
      <c r="AR162" s="482"/>
      <c r="AS162" s="482"/>
      <c r="AT162" s="482"/>
      <c r="AU162" s="482"/>
      <c r="AV162" s="482"/>
      <c r="AW162" s="482"/>
      <c r="AX162" s="482"/>
      <c r="AY162" s="482"/>
      <c r="AZ162" s="482"/>
      <c r="BA162" s="439"/>
      <c r="BB162" s="481" t="s">
        <v>29</v>
      </c>
      <c r="BC162" s="482"/>
      <c r="BD162" s="482"/>
      <c r="BE162" s="482"/>
      <c r="BF162" s="482"/>
      <c r="BG162" s="265"/>
      <c r="BH162" s="266"/>
      <c r="BI162" s="266"/>
      <c r="BJ162" s="267"/>
      <c r="BK162" s="4"/>
      <c r="BL162" s="4"/>
      <c r="BM162" s="4"/>
      <c r="BN162" s="4"/>
      <c r="BO162" s="4"/>
      <c r="BT162" s="3"/>
      <c r="BU162" s="2"/>
      <c r="BV162" s="40"/>
      <c r="BW162" s="40"/>
      <c r="BX162" s="40"/>
      <c r="BY162" s="40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</row>
    <row r="163" spans="5:120" s="1" customFormat="1" ht="18" customHeight="1">
      <c r="E163" s="431">
        <v>40</v>
      </c>
      <c r="F163" s="432"/>
      <c r="G163" s="359">
        <f>G$159+TEXT($U$156*($X$156/1440)+($AI$156/1440)+($AW$156/1440),"hh:mm")</f>
        <v>0.7555555555555549</v>
      </c>
      <c r="H163" s="360"/>
      <c r="I163" s="360"/>
      <c r="J163" s="361"/>
      <c r="K163" s="358">
        <f>IF(OR(' '!V58=0,' '!L58&lt;&gt;SUM(AS135:AU138)),"",IF(OR(F135=1,F136=1,F137=1,F138=1),VLOOKUP(SMALL($F$135:$H$138,1),$F$135:$AF$138,7,0),IF(AND(SUM(AS135:AU138)=' '!L58,' '!O58=1),L135,"1. Platz Gruppe D nicht eindeutig")))</f>
      </c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42" t="s">
        <v>31</v>
      </c>
      <c r="AG163" s="193">
        <f>IF(OR(' '!V67=0,' '!L67&lt;&gt;SUM(AS148:AU151)),"",IF(OR(F148=1,F149=1,F150=1,F151=1),VLOOKUP(SMALL($F$148:$H$151,1),$F$148:$AF$151,7,0),IF(AND(SUM(AS148:AU151)=' '!L67,' '!O67=1),L148,"1. Platz Gruppe E nicht eindeutig")))</f>
      </c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4"/>
      <c r="BB163" s="345"/>
      <c r="BC163" s="346"/>
      <c r="BD163" s="346"/>
      <c r="BE163" s="257"/>
      <c r="BF163" s="257"/>
      <c r="BG163" s="262"/>
      <c r="BH163" s="263"/>
      <c r="BI163" s="263"/>
      <c r="BJ163" s="264"/>
      <c r="BK163" s="4"/>
      <c r="BL163" s="4"/>
      <c r="BM163" s="4"/>
      <c r="BN163" s="4"/>
      <c r="BO163" s="4"/>
      <c r="BT163" s="3"/>
      <c r="BU163" s="2"/>
      <c r="BV163" s="40"/>
      <c r="BW163" s="40"/>
      <c r="BX163" s="40"/>
      <c r="BY163" s="40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</row>
    <row r="164" spans="2:120" s="108" customFormat="1" ht="18" customHeight="1" thickBot="1">
      <c r="B164" s="1"/>
      <c r="C164" s="1"/>
      <c r="D164" s="1"/>
      <c r="E164" s="433"/>
      <c r="F164" s="434"/>
      <c r="G164" s="362"/>
      <c r="H164" s="363"/>
      <c r="I164" s="363"/>
      <c r="J164" s="364"/>
      <c r="K164" s="486" t="s">
        <v>57</v>
      </c>
      <c r="L164" s="487"/>
      <c r="M164" s="487"/>
      <c r="N164" s="487"/>
      <c r="O164" s="487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109"/>
      <c r="AG164" s="487" t="s">
        <v>58</v>
      </c>
      <c r="AH164" s="487"/>
      <c r="AI164" s="487"/>
      <c r="AJ164" s="487"/>
      <c r="AK164" s="487"/>
      <c r="AL164" s="487"/>
      <c r="AM164" s="487"/>
      <c r="AN164" s="487"/>
      <c r="AO164" s="487"/>
      <c r="AP164" s="487"/>
      <c r="AQ164" s="487"/>
      <c r="AR164" s="487"/>
      <c r="AS164" s="487"/>
      <c r="AT164" s="487"/>
      <c r="AU164" s="487"/>
      <c r="AV164" s="487"/>
      <c r="AW164" s="487"/>
      <c r="AX164" s="487"/>
      <c r="AY164" s="487"/>
      <c r="AZ164" s="487"/>
      <c r="BA164" s="488"/>
      <c r="BB164" s="435"/>
      <c r="BC164" s="436"/>
      <c r="BD164" s="436"/>
      <c r="BE164" s="436"/>
      <c r="BF164" s="436"/>
      <c r="BG164" s="259"/>
      <c r="BH164" s="260"/>
      <c r="BI164" s="260"/>
      <c r="BJ164" s="261"/>
      <c r="BK164" s="110"/>
      <c r="BL164" s="110"/>
      <c r="BM164" s="110"/>
      <c r="BN164" s="110"/>
      <c r="BO164" s="110"/>
      <c r="BU164" s="114"/>
      <c r="CG164" s="2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</row>
    <row r="165" spans="49:120" s="1" customFormat="1" ht="18" customHeight="1">
      <c r="AW165" s="2"/>
      <c r="AX165" s="2"/>
      <c r="AY165" s="3"/>
      <c r="AZ165" s="3"/>
      <c r="BA165" s="3"/>
      <c r="BB165" s="3"/>
      <c r="BC165" s="4"/>
      <c r="BD165" s="4"/>
      <c r="BE165" s="4"/>
      <c r="BF165" s="4"/>
      <c r="BK165" s="4"/>
      <c r="BL165" s="4"/>
      <c r="BM165" s="4"/>
      <c r="BN165" s="4"/>
      <c r="BO165" s="4"/>
      <c r="BP165" s="4"/>
      <c r="BQ165" s="58"/>
      <c r="BR165" s="87"/>
      <c r="BS165" s="86"/>
      <c r="BT165" s="3"/>
      <c r="BU165" s="2"/>
      <c r="BV165" s="40"/>
      <c r="BW165" s="40"/>
      <c r="BX165" s="40"/>
      <c r="BY165" s="40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49:120" s="1" customFormat="1" ht="18" customHeight="1">
      <c r="AW166" s="2"/>
      <c r="AX166" s="2"/>
      <c r="AY166" s="3"/>
      <c r="AZ166" s="3"/>
      <c r="BA166" s="3"/>
      <c r="BB166" s="3"/>
      <c r="BC166" s="4"/>
      <c r="BD166" s="4"/>
      <c r="BE166" s="4"/>
      <c r="BF166" s="4"/>
      <c r="BK166" s="4"/>
      <c r="BL166" s="4"/>
      <c r="BM166" s="4"/>
      <c r="BN166" s="4"/>
      <c r="BO166" s="4"/>
      <c r="BP166" s="4"/>
      <c r="BQ166" s="58"/>
      <c r="BR166" s="87"/>
      <c r="BS166" s="86"/>
      <c r="BT166" s="3"/>
      <c r="BU166" s="2"/>
      <c r="BV166" s="40"/>
      <c r="BW166" s="40"/>
      <c r="BX166" s="40"/>
      <c r="BY166" s="40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</row>
    <row r="167" spans="2:120" s="1" customFormat="1" ht="18" customHeight="1">
      <c r="B167" s="32" t="s">
        <v>59</v>
      </c>
      <c r="AW167" s="2"/>
      <c r="AX167" s="2"/>
      <c r="AY167" s="3"/>
      <c r="AZ167" s="3"/>
      <c r="BA167" s="3"/>
      <c r="BB167" s="3"/>
      <c r="BC167" s="3"/>
      <c r="BD167" s="3"/>
      <c r="BE167" s="3"/>
      <c r="BF167" s="3"/>
      <c r="BK167" s="4"/>
      <c r="BL167" s="4"/>
      <c r="BM167" s="4"/>
      <c r="BN167" s="4"/>
      <c r="BO167" s="4"/>
      <c r="BP167" s="4"/>
      <c r="BQ167" s="58"/>
      <c r="BR167" s="87"/>
      <c r="BS167" s="86"/>
      <c r="BT167" s="3"/>
      <c r="BU167" s="2"/>
      <c r="BV167" s="40"/>
      <c r="BW167" s="40"/>
      <c r="BX167" s="40"/>
      <c r="BY167" s="40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49:120" s="1" customFormat="1" ht="18" customHeight="1" thickBot="1">
      <c r="AW168" s="2"/>
      <c r="AX168" s="2"/>
      <c r="AY168" s="3"/>
      <c r="AZ168" s="3"/>
      <c r="BA168" s="3"/>
      <c r="BB168" s="3"/>
      <c r="BC168" s="4"/>
      <c r="BD168" s="4"/>
      <c r="BE168" s="4"/>
      <c r="BF168" s="4"/>
      <c r="BK168" s="4"/>
      <c r="BL168" s="4"/>
      <c r="BM168" s="4"/>
      <c r="BN168" s="4"/>
      <c r="BO168" s="4"/>
      <c r="BP168" s="4"/>
      <c r="BQ168" s="58"/>
      <c r="BR168" s="87"/>
      <c r="BS168" s="86"/>
      <c r="BT168" s="3"/>
      <c r="BU168" s="2"/>
      <c r="BV168" s="2"/>
      <c r="BW168" s="2"/>
      <c r="BX168" s="2"/>
      <c r="BY168" s="101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9:116" s="1" customFormat="1" ht="19.5" customHeight="1">
      <c r="I169" s="496" t="s">
        <v>60</v>
      </c>
      <c r="J169" s="497"/>
      <c r="K169" s="504" t="str">
        <f>IF(ISBLANK($BE$163)," ",IF($BB$163&gt;$BE$163,$K$163,IF($BE$163&gt;$BB$163,$AG$163)))</f>
        <v> </v>
      </c>
      <c r="L169" s="505"/>
      <c r="M169" s="505"/>
      <c r="N169" s="505"/>
      <c r="O169" s="505"/>
      <c r="P169" s="505"/>
      <c r="Q169" s="505"/>
      <c r="R169" s="505"/>
      <c r="S169" s="505"/>
      <c r="T169" s="505"/>
      <c r="U169" s="505"/>
      <c r="V169" s="505"/>
      <c r="W169" s="505"/>
      <c r="X169" s="505"/>
      <c r="Y169" s="505"/>
      <c r="Z169" s="505"/>
      <c r="AA169" s="505"/>
      <c r="AB169" s="505"/>
      <c r="AC169" s="505"/>
      <c r="AD169" s="505"/>
      <c r="AE169" s="505"/>
      <c r="AF169" s="506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V169" s="2"/>
      <c r="AW169" s="2"/>
      <c r="AX169" s="2"/>
      <c r="AY169" s="3"/>
      <c r="AZ169" s="3"/>
      <c r="BA169" s="3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6"/>
      <c r="BT169" s="6"/>
      <c r="BU169" s="5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</row>
    <row r="170" spans="9:116" s="1" customFormat="1" ht="19.5" customHeight="1">
      <c r="I170" s="494" t="s">
        <v>61</v>
      </c>
      <c r="J170" s="495"/>
      <c r="K170" s="501" t="str">
        <f>IF(ISBLANK($BE$163)," ",IF($BB$163&lt;$BE$163,$K$163,IF($BE$163&lt;$BB$163,$AG$163)))</f>
        <v> </v>
      </c>
      <c r="L170" s="502"/>
      <c r="M170" s="502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  <c r="Y170" s="502"/>
      <c r="Z170" s="502"/>
      <c r="AA170" s="502"/>
      <c r="AB170" s="502"/>
      <c r="AC170" s="502"/>
      <c r="AD170" s="502"/>
      <c r="AE170" s="502"/>
      <c r="AF170" s="503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V170" s="2"/>
      <c r="AW170" s="2"/>
      <c r="AX170" s="2"/>
      <c r="AY170" s="3"/>
      <c r="AZ170" s="3"/>
      <c r="BA170" s="3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6"/>
      <c r="BT170" s="6"/>
      <c r="BU170" s="5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</row>
    <row r="171" spans="9:116" s="1" customFormat="1" ht="19.5" customHeight="1">
      <c r="I171" s="494" t="s">
        <v>62</v>
      </c>
      <c r="J171" s="495"/>
      <c r="K171" s="501" t="str">
        <f>IF(ISBLANK($BE$159)," ",IF($BB$159&gt;$BE$159,$K$159,IF($BE$159&gt;$BB$159,$AG$159)))</f>
        <v> </v>
      </c>
      <c r="L171" s="502"/>
      <c r="M171" s="502"/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  <c r="Y171" s="502"/>
      <c r="Z171" s="502"/>
      <c r="AA171" s="502"/>
      <c r="AB171" s="502"/>
      <c r="AC171" s="502"/>
      <c r="AD171" s="502"/>
      <c r="AE171" s="502"/>
      <c r="AF171" s="503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V171" s="2"/>
      <c r="AW171" s="2"/>
      <c r="AX171" s="2"/>
      <c r="AY171" s="3"/>
      <c r="AZ171" s="3"/>
      <c r="BA171" s="3"/>
      <c r="BB171" s="4"/>
      <c r="BC171" s="4"/>
      <c r="BD171" s="4"/>
      <c r="BE171" s="4"/>
      <c r="BF171" s="4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6"/>
      <c r="BT171" s="6"/>
      <c r="BU171" s="5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</row>
    <row r="172" spans="9:116" s="1" customFormat="1" ht="19.5" customHeight="1" thickBot="1">
      <c r="I172" s="492" t="s">
        <v>63</v>
      </c>
      <c r="J172" s="493"/>
      <c r="K172" s="498" t="str">
        <f>IF(ISBLANK($BE$159)," ",IF($BB$159&lt;$BE$159,$K$159,IF($BE$159&lt;$BB$159,$AG$159)))</f>
        <v> </v>
      </c>
      <c r="L172" s="499"/>
      <c r="M172" s="499"/>
      <c r="N172" s="499"/>
      <c r="O172" s="499"/>
      <c r="P172" s="499"/>
      <c r="Q172" s="499"/>
      <c r="R172" s="499"/>
      <c r="S172" s="499"/>
      <c r="T172" s="499"/>
      <c r="U172" s="499"/>
      <c r="V172" s="499"/>
      <c r="W172" s="499"/>
      <c r="X172" s="499"/>
      <c r="Y172" s="499"/>
      <c r="Z172" s="499"/>
      <c r="AA172" s="499"/>
      <c r="AB172" s="499"/>
      <c r="AC172" s="499"/>
      <c r="AD172" s="499"/>
      <c r="AE172" s="499"/>
      <c r="AF172" s="500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V172" s="2"/>
      <c r="AW172" s="2"/>
      <c r="AX172" s="2"/>
      <c r="AY172" s="3"/>
      <c r="AZ172" s="3"/>
      <c r="BA172" s="3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6"/>
      <c r="BT172" s="6"/>
      <c r="BU172" s="5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</row>
    <row r="173" ht="12.75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</sheetData>
  <sheetProtection sheet="1" scenarios="1" selectLockedCells="1"/>
  <mergeCells count="867">
    <mergeCell ref="AC11:AH11"/>
    <mergeCell ref="AI11:AM11"/>
    <mergeCell ref="AO11:AV11"/>
    <mergeCell ref="AW11:BA11"/>
    <mergeCell ref="B11:G11"/>
    <mergeCell ref="H11:K11"/>
    <mergeCell ref="U11:V11"/>
    <mergeCell ref="X11:AB11"/>
    <mergeCell ref="AP135:AR135"/>
    <mergeCell ref="AJ135:AL135"/>
    <mergeCell ref="AM135:AO135"/>
    <mergeCell ref="L76:AF76"/>
    <mergeCell ref="U111:V111"/>
    <mergeCell ref="X111:AB111"/>
    <mergeCell ref="AC111:AH111"/>
    <mergeCell ref="AJ138:AL138"/>
    <mergeCell ref="AJ137:AL137"/>
    <mergeCell ref="J76:K76"/>
    <mergeCell ref="J78:K78"/>
    <mergeCell ref="J77:K77"/>
    <mergeCell ref="J98:K98"/>
    <mergeCell ref="J97:K97"/>
    <mergeCell ref="J93:K93"/>
    <mergeCell ref="H111:K111"/>
    <mergeCell ref="AJ136:AL136"/>
    <mergeCell ref="K38:AE38"/>
    <mergeCell ref="K37:AE37"/>
    <mergeCell ref="AG38:BA38"/>
    <mergeCell ref="AG37:BA37"/>
    <mergeCell ref="K51:AE51"/>
    <mergeCell ref="K50:AE50"/>
    <mergeCell ref="K49:AE49"/>
    <mergeCell ref="K47:AE47"/>
    <mergeCell ref="L66:AF66"/>
    <mergeCell ref="C17:W17"/>
    <mergeCell ref="K30:AE30"/>
    <mergeCell ref="K29:AE29"/>
    <mergeCell ref="K33:AE33"/>
    <mergeCell ref="K32:AE32"/>
    <mergeCell ref="K31:AE31"/>
    <mergeCell ref="B32:C32"/>
    <mergeCell ref="B33:C33"/>
    <mergeCell ref="D28:F28"/>
    <mergeCell ref="B26:C26"/>
    <mergeCell ref="C20:W20"/>
    <mergeCell ref="C19:W19"/>
    <mergeCell ref="C18:W18"/>
    <mergeCell ref="BE36:BF36"/>
    <mergeCell ref="BB34:BD34"/>
    <mergeCell ref="Z20:AT20"/>
    <mergeCell ref="Z19:AT19"/>
    <mergeCell ref="K36:AE36"/>
    <mergeCell ref="BE27:BF27"/>
    <mergeCell ref="BE28:BF28"/>
    <mergeCell ref="J75:AF75"/>
    <mergeCell ref="J66:K66"/>
    <mergeCell ref="J65:K65"/>
    <mergeCell ref="C15:W15"/>
    <mergeCell ref="K26:AE26"/>
    <mergeCell ref="Z18:AT18"/>
    <mergeCell ref="K25:BA25"/>
    <mergeCell ref="Z16:AT16"/>
    <mergeCell ref="C16:W16"/>
    <mergeCell ref="Z17:AT17"/>
    <mergeCell ref="B90:E90"/>
    <mergeCell ref="F90:H90"/>
    <mergeCell ref="F92:H92"/>
    <mergeCell ref="L91:AF91"/>
    <mergeCell ref="J91:K91"/>
    <mergeCell ref="J90:K90"/>
    <mergeCell ref="J92:K92"/>
    <mergeCell ref="K169:AF169"/>
    <mergeCell ref="B156:G156"/>
    <mergeCell ref="L136:AF136"/>
    <mergeCell ref="L135:AF135"/>
    <mergeCell ref="G162:J162"/>
    <mergeCell ref="I172:J172"/>
    <mergeCell ref="I171:J171"/>
    <mergeCell ref="AG164:BA164"/>
    <mergeCell ref="K164:AE164"/>
    <mergeCell ref="I170:J170"/>
    <mergeCell ref="I169:J169"/>
    <mergeCell ref="K172:AF172"/>
    <mergeCell ref="K171:AF171"/>
    <mergeCell ref="K170:AF170"/>
    <mergeCell ref="BG158:BJ158"/>
    <mergeCell ref="AG151:AI151"/>
    <mergeCell ref="L151:AF151"/>
    <mergeCell ref="K162:BA162"/>
    <mergeCell ref="K160:AE160"/>
    <mergeCell ref="AG160:BA160"/>
    <mergeCell ref="AW156:BA156"/>
    <mergeCell ref="H156:K156"/>
    <mergeCell ref="U156:V156"/>
    <mergeCell ref="X156:AB156"/>
    <mergeCell ref="BB163:BD163"/>
    <mergeCell ref="BB162:BF162"/>
    <mergeCell ref="BE163:BF163"/>
    <mergeCell ref="BG159:BJ159"/>
    <mergeCell ref="AM151:AO151"/>
    <mergeCell ref="AY151:BA151"/>
    <mergeCell ref="AV151:AX151"/>
    <mergeCell ref="K163:AE163"/>
    <mergeCell ref="AG163:BA163"/>
    <mergeCell ref="AS151:AU151"/>
    <mergeCell ref="AJ151:AL151"/>
    <mergeCell ref="AC156:AH156"/>
    <mergeCell ref="AI156:AM156"/>
    <mergeCell ref="AO156:AV156"/>
    <mergeCell ref="AY150:BA150"/>
    <mergeCell ref="BB151:BD151"/>
    <mergeCell ref="BB150:BD150"/>
    <mergeCell ref="AP151:AR151"/>
    <mergeCell ref="AG136:AI136"/>
    <mergeCell ref="AG137:AI137"/>
    <mergeCell ref="F150:H150"/>
    <mergeCell ref="B151:E151"/>
    <mergeCell ref="F151:H151"/>
    <mergeCell ref="J150:K150"/>
    <mergeCell ref="B150:E150"/>
    <mergeCell ref="J151:K151"/>
    <mergeCell ref="L150:AF150"/>
    <mergeCell ref="AV150:AX150"/>
    <mergeCell ref="AG150:AI150"/>
    <mergeCell ref="AP150:AR150"/>
    <mergeCell ref="AJ150:AL150"/>
    <mergeCell ref="AP79:AR79"/>
    <mergeCell ref="AP78:AR78"/>
    <mergeCell ref="AY147:BA147"/>
    <mergeCell ref="AY136:BA136"/>
    <mergeCell ref="AY137:BA137"/>
    <mergeCell ref="K113:BA113"/>
    <mergeCell ref="AG125:BA125"/>
    <mergeCell ref="AG124:BA124"/>
    <mergeCell ref="AG123:BA123"/>
    <mergeCell ref="AG122:BA122"/>
    <mergeCell ref="AS91:AU91"/>
    <mergeCell ref="AP82:AR89"/>
    <mergeCell ref="AV89:AX89"/>
    <mergeCell ref="AP92:AR92"/>
    <mergeCell ref="AG36:BA36"/>
    <mergeCell ref="BP66:BR66"/>
    <mergeCell ref="BE66:BG66"/>
    <mergeCell ref="BE65:BG65"/>
    <mergeCell ref="BM65:BO65"/>
    <mergeCell ref="BH66:BI66"/>
    <mergeCell ref="BH76:BI76"/>
    <mergeCell ref="BB42:BD42"/>
    <mergeCell ref="AG42:BA42"/>
    <mergeCell ref="BB37:BD37"/>
    <mergeCell ref="BB41:BD41"/>
    <mergeCell ref="AV75:AX75"/>
    <mergeCell ref="BP79:BR79"/>
    <mergeCell ref="BM77:BO77"/>
    <mergeCell ref="BM79:BO79"/>
    <mergeCell ref="BM78:BO78"/>
    <mergeCell ref="BP61:BR61"/>
    <mergeCell ref="BP62:BR62"/>
    <mergeCell ref="BP75:BR75"/>
    <mergeCell ref="BP76:BR76"/>
    <mergeCell ref="BP63:BR63"/>
    <mergeCell ref="BP65:BR65"/>
    <mergeCell ref="BM61:BO61"/>
    <mergeCell ref="BM62:BO62"/>
    <mergeCell ref="BK77:BL77"/>
    <mergeCell ref="BK79:BL79"/>
    <mergeCell ref="BK62:BL62"/>
    <mergeCell ref="BM64:BO64"/>
    <mergeCell ref="BM66:BO66"/>
    <mergeCell ref="BK64:BL64"/>
    <mergeCell ref="BH90:BI90"/>
    <mergeCell ref="BE89:BI89"/>
    <mergeCell ref="AY79:BA79"/>
    <mergeCell ref="BB80:BD80"/>
    <mergeCell ref="BB79:BD79"/>
    <mergeCell ref="AY90:BA90"/>
    <mergeCell ref="BH79:BI79"/>
    <mergeCell ref="J79:K79"/>
    <mergeCell ref="BE79:BG79"/>
    <mergeCell ref="BB93:BD93"/>
    <mergeCell ref="AY80:BA80"/>
    <mergeCell ref="BE90:BF90"/>
    <mergeCell ref="BE80:BG80"/>
    <mergeCell ref="BB89:BD89"/>
    <mergeCell ref="AY89:BA89"/>
    <mergeCell ref="BB91:BD91"/>
    <mergeCell ref="AV80:AX80"/>
    <mergeCell ref="BM80:BO80"/>
    <mergeCell ref="BJ89:BL89"/>
    <mergeCell ref="J89:AF89"/>
    <mergeCell ref="J80:K80"/>
    <mergeCell ref="BH80:BI80"/>
    <mergeCell ref="L80:AF80"/>
    <mergeCell ref="AS80:AU80"/>
    <mergeCell ref="BK80:BL80"/>
    <mergeCell ref="BM89:BO89"/>
    <mergeCell ref="AS89:AU89"/>
    <mergeCell ref="Z15:AT15"/>
    <mergeCell ref="BB32:BD32"/>
    <mergeCell ref="BB33:BD33"/>
    <mergeCell ref="AW17:BQ17"/>
    <mergeCell ref="AW16:BQ16"/>
    <mergeCell ref="AW15:BQ15"/>
    <mergeCell ref="AW19:BQ19"/>
    <mergeCell ref="AW18:BQ18"/>
    <mergeCell ref="BB28:BD28"/>
    <mergeCell ref="AG28:BA28"/>
    <mergeCell ref="BH63:BI63"/>
    <mergeCell ref="BE64:BG64"/>
    <mergeCell ref="BE63:BG63"/>
    <mergeCell ref="BE61:BG61"/>
    <mergeCell ref="BE62:BG62"/>
    <mergeCell ref="BH64:BI64"/>
    <mergeCell ref="BH61:BL61"/>
    <mergeCell ref="BH62:BI62"/>
    <mergeCell ref="BB63:BD63"/>
    <mergeCell ref="K41:AE41"/>
    <mergeCell ref="K40:AE40"/>
    <mergeCell ref="AY61:BA61"/>
    <mergeCell ref="BB61:BD61"/>
    <mergeCell ref="J62:K62"/>
    <mergeCell ref="AP54:AR61"/>
    <mergeCell ref="AG51:BA51"/>
    <mergeCell ref="AG44:BA44"/>
    <mergeCell ref="AG41:BA41"/>
    <mergeCell ref="G42:J42"/>
    <mergeCell ref="AY62:BA62"/>
    <mergeCell ref="AV62:AX62"/>
    <mergeCell ref="BB62:BD62"/>
    <mergeCell ref="AG43:BA43"/>
    <mergeCell ref="B66:E66"/>
    <mergeCell ref="AV61:AX61"/>
    <mergeCell ref="L77:AF77"/>
    <mergeCell ref="AS78:AU78"/>
    <mergeCell ref="AM78:AO78"/>
    <mergeCell ref="AV66:AX66"/>
    <mergeCell ref="AV65:AX65"/>
    <mergeCell ref="AV64:AX64"/>
    <mergeCell ref="AJ62:AL62"/>
    <mergeCell ref="AP66:AR66"/>
    <mergeCell ref="BE43:BF43"/>
    <mergeCell ref="BE40:BF40"/>
    <mergeCell ref="BB25:BF25"/>
    <mergeCell ref="BB26:BD26"/>
    <mergeCell ref="BE41:BF41"/>
    <mergeCell ref="BE39:BF39"/>
    <mergeCell ref="BE42:BF42"/>
    <mergeCell ref="BB36:BD36"/>
    <mergeCell ref="BB35:BD35"/>
    <mergeCell ref="BB40:BD40"/>
    <mergeCell ref="AG40:BA40"/>
    <mergeCell ref="K44:AE44"/>
    <mergeCell ref="BB46:BD46"/>
    <mergeCell ref="BB38:BD38"/>
    <mergeCell ref="K39:AE39"/>
    <mergeCell ref="AG39:BA39"/>
    <mergeCell ref="BB39:BD39"/>
    <mergeCell ref="B74:H74"/>
    <mergeCell ref="F77:H77"/>
    <mergeCell ref="F75:H75"/>
    <mergeCell ref="BE45:BF45"/>
    <mergeCell ref="B76:E76"/>
    <mergeCell ref="B77:E77"/>
    <mergeCell ref="BB48:BD48"/>
    <mergeCell ref="AS54:AU61"/>
    <mergeCell ref="AS62:AU62"/>
    <mergeCell ref="F66:H66"/>
    <mergeCell ref="B41:C41"/>
    <mergeCell ref="B35:C35"/>
    <mergeCell ref="B36:C36"/>
    <mergeCell ref="B37:C37"/>
    <mergeCell ref="B38:C38"/>
    <mergeCell ref="B39:C39"/>
    <mergeCell ref="B40:C40"/>
    <mergeCell ref="B34:C34"/>
    <mergeCell ref="D32:F32"/>
    <mergeCell ref="D31:F31"/>
    <mergeCell ref="D33:F33"/>
    <mergeCell ref="D34:F34"/>
    <mergeCell ref="D35:F35"/>
    <mergeCell ref="AG27:BA27"/>
    <mergeCell ref="K28:AE28"/>
    <mergeCell ref="K27:AE27"/>
    <mergeCell ref="G27:J27"/>
    <mergeCell ref="G31:J31"/>
    <mergeCell ref="G32:J32"/>
    <mergeCell ref="G33:J33"/>
    <mergeCell ref="AG31:BA31"/>
    <mergeCell ref="G30:J30"/>
    <mergeCell ref="D36:F36"/>
    <mergeCell ref="D38:F38"/>
    <mergeCell ref="J135:K135"/>
    <mergeCell ref="BE125:BF125"/>
    <mergeCell ref="D37:F37"/>
    <mergeCell ref="D41:F41"/>
    <mergeCell ref="G41:J41"/>
    <mergeCell ref="G40:J40"/>
    <mergeCell ref="D40:F40"/>
    <mergeCell ref="D39:F39"/>
    <mergeCell ref="E163:F164"/>
    <mergeCell ref="BB158:BF158"/>
    <mergeCell ref="BB159:BD159"/>
    <mergeCell ref="BB160:BF160"/>
    <mergeCell ref="BB164:BF164"/>
    <mergeCell ref="E159:F160"/>
    <mergeCell ref="BE159:BF159"/>
    <mergeCell ref="E158:F158"/>
    <mergeCell ref="G163:J164"/>
    <mergeCell ref="E162:F162"/>
    <mergeCell ref="B42:C42"/>
    <mergeCell ref="D42:F42"/>
    <mergeCell ref="B117:C117"/>
    <mergeCell ref="D117:F117"/>
    <mergeCell ref="B115:C115"/>
    <mergeCell ref="D116:F116"/>
    <mergeCell ref="D46:F46"/>
    <mergeCell ref="B50:C50"/>
    <mergeCell ref="B46:C46"/>
    <mergeCell ref="B113:C113"/>
    <mergeCell ref="B118:C118"/>
    <mergeCell ref="D118:F118"/>
    <mergeCell ref="B30:C30"/>
    <mergeCell ref="D30:F30"/>
    <mergeCell ref="B116:C116"/>
    <mergeCell ref="D115:F115"/>
    <mergeCell ref="B45:C45"/>
    <mergeCell ref="B47:C47"/>
    <mergeCell ref="D50:F50"/>
    <mergeCell ref="D45:F45"/>
    <mergeCell ref="B29:C29"/>
    <mergeCell ref="B28:C28"/>
    <mergeCell ref="D29:F29"/>
    <mergeCell ref="G29:J29"/>
    <mergeCell ref="B27:C27"/>
    <mergeCell ref="D27:F27"/>
    <mergeCell ref="BM90:BO90"/>
    <mergeCell ref="BB134:BD134"/>
    <mergeCell ref="BM91:BO91"/>
    <mergeCell ref="BM92:BO92"/>
    <mergeCell ref="BJ90:BL90"/>
    <mergeCell ref="BB90:BD90"/>
    <mergeCell ref="B114:C114"/>
    <mergeCell ref="D114:F114"/>
    <mergeCell ref="AS136:AU136"/>
    <mergeCell ref="BE114:BF114"/>
    <mergeCell ref="AV135:AX135"/>
    <mergeCell ref="AS134:AU134"/>
    <mergeCell ref="AY135:BA135"/>
    <mergeCell ref="BB116:BD116"/>
    <mergeCell ref="BB114:BD114"/>
    <mergeCell ref="BJ91:BL91"/>
    <mergeCell ref="BE91:BF91"/>
    <mergeCell ref="BH91:BI91"/>
    <mergeCell ref="BM135:BO135"/>
    <mergeCell ref="BJ135:BL135"/>
    <mergeCell ref="BB136:BD136"/>
    <mergeCell ref="BM136:BO136"/>
    <mergeCell ref="BE136:BF136"/>
    <mergeCell ref="BH135:BI135"/>
    <mergeCell ref="BB135:BD135"/>
    <mergeCell ref="BE135:BF135"/>
    <mergeCell ref="BJ136:BL136"/>
    <mergeCell ref="BE137:BF137"/>
    <mergeCell ref="BH136:BI136"/>
    <mergeCell ref="AV136:AX136"/>
    <mergeCell ref="AV137:AX137"/>
    <mergeCell ref="BH137:BI137"/>
    <mergeCell ref="BB137:BD137"/>
    <mergeCell ref="AG135:AI135"/>
    <mergeCell ref="D121:F121"/>
    <mergeCell ref="K115:AE115"/>
    <mergeCell ref="AG117:BA117"/>
    <mergeCell ref="K117:AE117"/>
    <mergeCell ref="G115:J115"/>
    <mergeCell ref="G117:J117"/>
    <mergeCell ref="K120:AE120"/>
    <mergeCell ref="K119:AE119"/>
    <mergeCell ref="K118:AE118"/>
    <mergeCell ref="B119:C119"/>
    <mergeCell ref="D120:F120"/>
    <mergeCell ref="BB119:BD119"/>
    <mergeCell ref="BB121:BD121"/>
    <mergeCell ref="G120:J120"/>
    <mergeCell ref="B120:C120"/>
    <mergeCell ref="B121:C121"/>
    <mergeCell ref="AG119:BA119"/>
    <mergeCell ref="G119:J119"/>
    <mergeCell ref="D119:F119"/>
    <mergeCell ref="G125:J125"/>
    <mergeCell ref="BB122:BD122"/>
    <mergeCell ref="BB124:BD124"/>
    <mergeCell ref="BB125:BD125"/>
    <mergeCell ref="K125:AE125"/>
    <mergeCell ref="AG121:BA121"/>
    <mergeCell ref="D122:F122"/>
    <mergeCell ref="K123:AE123"/>
    <mergeCell ref="K122:AE122"/>
    <mergeCell ref="G122:J122"/>
    <mergeCell ref="G124:J124"/>
    <mergeCell ref="G123:J123"/>
    <mergeCell ref="K124:AE124"/>
    <mergeCell ref="AY138:BA138"/>
    <mergeCell ref="BE147:BI147"/>
    <mergeCell ref="J138:K138"/>
    <mergeCell ref="AS138:AU138"/>
    <mergeCell ref="AV138:AX138"/>
    <mergeCell ref="BE138:BF138"/>
    <mergeCell ref="BH138:BI138"/>
    <mergeCell ref="AP138:AR138"/>
    <mergeCell ref="AV147:AX147"/>
    <mergeCell ref="AG138:AI138"/>
    <mergeCell ref="AG148:AI148"/>
    <mergeCell ref="AS150:AU150"/>
    <mergeCell ref="AM150:AO150"/>
    <mergeCell ref="AM149:AO149"/>
    <mergeCell ref="AM148:AO148"/>
    <mergeCell ref="AP149:AR149"/>
    <mergeCell ref="AP148:AR148"/>
    <mergeCell ref="AS149:AU149"/>
    <mergeCell ref="AJ149:AL149"/>
    <mergeCell ref="AJ148:AL148"/>
    <mergeCell ref="BH148:BI148"/>
    <mergeCell ref="BH149:BI149"/>
    <mergeCell ref="BE149:BF149"/>
    <mergeCell ref="AS148:AU148"/>
    <mergeCell ref="AV149:AX149"/>
    <mergeCell ref="BE151:BF151"/>
    <mergeCell ref="BH151:BI151"/>
    <mergeCell ref="BJ151:BL151"/>
    <mergeCell ref="BJ150:BL150"/>
    <mergeCell ref="BH150:BI150"/>
    <mergeCell ref="BE150:BF150"/>
    <mergeCell ref="BJ148:BL148"/>
    <mergeCell ref="BJ137:BL137"/>
    <mergeCell ref="BJ147:BL147"/>
    <mergeCell ref="BM151:BO151"/>
    <mergeCell ref="BM138:BO138"/>
    <mergeCell ref="BM149:BO149"/>
    <mergeCell ref="BM148:BO148"/>
    <mergeCell ref="BM147:BO147"/>
    <mergeCell ref="B51:C51"/>
    <mergeCell ref="B49:C49"/>
    <mergeCell ref="D49:F49"/>
    <mergeCell ref="B48:C48"/>
    <mergeCell ref="D48:F48"/>
    <mergeCell ref="D51:F51"/>
    <mergeCell ref="B63:E63"/>
    <mergeCell ref="F63:H63"/>
    <mergeCell ref="G36:J36"/>
    <mergeCell ref="BB44:BD44"/>
    <mergeCell ref="BB45:BD45"/>
    <mergeCell ref="G39:J39"/>
    <mergeCell ref="G38:J38"/>
    <mergeCell ref="G37:J37"/>
    <mergeCell ref="K42:AE42"/>
    <mergeCell ref="K45:AE45"/>
    <mergeCell ref="K34:AE34"/>
    <mergeCell ref="J64:K64"/>
    <mergeCell ref="BE35:BF35"/>
    <mergeCell ref="G34:J34"/>
    <mergeCell ref="G35:J35"/>
    <mergeCell ref="K35:AE35"/>
    <mergeCell ref="AG35:BA35"/>
    <mergeCell ref="BE34:BF34"/>
    <mergeCell ref="BE44:BF44"/>
    <mergeCell ref="BE38:BF38"/>
    <mergeCell ref="B65:E65"/>
    <mergeCell ref="B64:E64"/>
    <mergeCell ref="F65:H65"/>
    <mergeCell ref="F64:H64"/>
    <mergeCell ref="L64:AF64"/>
    <mergeCell ref="AY65:BA65"/>
    <mergeCell ref="AS64:AU64"/>
    <mergeCell ref="AP64:AR64"/>
    <mergeCell ref="AP65:AR65"/>
    <mergeCell ref="L65:AF65"/>
    <mergeCell ref="BB29:BD29"/>
    <mergeCell ref="BE26:BF26"/>
    <mergeCell ref="AP62:AR62"/>
    <mergeCell ref="AM62:AO62"/>
    <mergeCell ref="BE31:BF31"/>
    <mergeCell ref="BE32:BF32"/>
    <mergeCell ref="BE30:BF30"/>
    <mergeCell ref="AM54:AO61"/>
    <mergeCell ref="BB43:BD43"/>
    <mergeCell ref="BE37:BF37"/>
    <mergeCell ref="BB31:BD31"/>
    <mergeCell ref="AG34:BA34"/>
    <mergeCell ref="BB30:BD30"/>
    <mergeCell ref="AG30:BA30"/>
    <mergeCell ref="AG32:BA32"/>
    <mergeCell ref="AG33:BA33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AG29:BA29"/>
    <mergeCell ref="BP78:BR78"/>
    <mergeCell ref="BP77:BR77"/>
    <mergeCell ref="BP64:BR64"/>
    <mergeCell ref="BM63:BO63"/>
    <mergeCell ref="BP80:BR80"/>
    <mergeCell ref="BM75:BO75"/>
    <mergeCell ref="BK63:BL63"/>
    <mergeCell ref="BK76:BL76"/>
    <mergeCell ref="BK66:BL66"/>
    <mergeCell ref="BK78:BL78"/>
    <mergeCell ref="BH75:BL75"/>
    <mergeCell ref="BH65:BI65"/>
    <mergeCell ref="BH78:BI78"/>
    <mergeCell ref="BK65:BL65"/>
    <mergeCell ref="BH77:BI77"/>
    <mergeCell ref="BM134:BO134"/>
    <mergeCell ref="BJ92:BL92"/>
    <mergeCell ref="BE134:BI134"/>
    <mergeCell ref="BM93:BO93"/>
    <mergeCell ref="BE93:BF93"/>
    <mergeCell ref="BH93:BI93"/>
    <mergeCell ref="BJ93:BL93"/>
    <mergeCell ref="BJ134:BL134"/>
    <mergeCell ref="BH92:BI92"/>
    <mergeCell ref="BE92:BF92"/>
    <mergeCell ref="BM76:BO76"/>
    <mergeCell ref="BE78:BG78"/>
    <mergeCell ref="AJ77:AL77"/>
    <mergeCell ref="AV76:AX76"/>
    <mergeCell ref="AV77:AX77"/>
    <mergeCell ref="BB78:BD78"/>
    <mergeCell ref="AY77:BA77"/>
    <mergeCell ref="AP76:AR76"/>
    <mergeCell ref="AS76:AU76"/>
    <mergeCell ref="B134:E134"/>
    <mergeCell ref="F134:H134"/>
    <mergeCell ref="AG127:AI134"/>
    <mergeCell ref="AS77:AU77"/>
    <mergeCell ref="AJ96:AL96"/>
    <mergeCell ref="D105:H105"/>
    <mergeCell ref="D106:H106"/>
    <mergeCell ref="B98:E98"/>
    <mergeCell ref="F98:H98"/>
    <mergeCell ref="F78:H78"/>
    <mergeCell ref="AG103:BF103"/>
    <mergeCell ref="L99:AF99"/>
    <mergeCell ref="AG106:AK106"/>
    <mergeCell ref="AG107:AK107"/>
    <mergeCell ref="AL105:BF105"/>
    <mergeCell ref="AL107:BF107"/>
    <mergeCell ref="AL106:BF106"/>
    <mergeCell ref="AM99:AO99"/>
    <mergeCell ref="AP99:AR99"/>
    <mergeCell ref="AO111:AV111"/>
    <mergeCell ref="AW111:BA111"/>
    <mergeCell ref="AM127:AO134"/>
    <mergeCell ref="AP127:AR134"/>
    <mergeCell ref="AI111:AM111"/>
    <mergeCell ref="AJ127:AL134"/>
    <mergeCell ref="BE46:BF46"/>
    <mergeCell ref="B80:E80"/>
    <mergeCell ref="B75:E75"/>
    <mergeCell ref="F79:H79"/>
    <mergeCell ref="F80:H80"/>
    <mergeCell ref="F76:H76"/>
    <mergeCell ref="B79:E79"/>
    <mergeCell ref="B78:E78"/>
    <mergeCell ref="J61:AF61"/>
    <mergeCell ref="L62:AF62"/>
    <mergeCell ref="BB47:BD47"/>
    <mergeCell ref="G45:J45"/>
    <mergeCell ref="B43:C43"/>
    <mergeCell ref="G47:J47"/>
    <mergeCell ref="G46:J46"/>
    <mergeCell ref="K46:AE46"/>
    <mergeCell ref="K43:AE43"/>
    <mergeCell ref="G48:J48"/>
    <mergeCell ref="D43:F43"/>
    <mergeCell ref="B44:C44"/>
    <mergeCell ref="D44:F44"/>
    <mergeCell ref="BB50:BD50"/>
    <mergeCell ref="BE50:BF50"/>
    <mergeCell ref="BE49:BF49"/>
    <mergeCell ref="BE48:BF48"/>
    <mergeCell ref="G159:J160"/>
    <mergeCell ref="G158:J158"/>
    <mergeCell ref="K158:BA158"/>
    <mergeCell ref="K159:AE159"/>
    <mergeCell ref="AG159:BA159"/>
    <mergeCell ref="L149:AF149"/>
    <mergeCell ref="AG140:AI147"/>
    <mergeCell ref="BB115:BD115"/>
    <mergeCell ref="G113:J113"/>
    <mergeCell ref="G121:J121"/>
    <mergeCell ref="G114:J114"/>
    <mergeCell ref="G116:J116"/>
    <mergeCell ref="AG114:BA114"/>
    <mergeCell ref="K114:AE114"/>
    <mergeCell ref="BB120:BD120"/>
    <mergeCell ref="BE116:BF116"/>
    <mergeCell ref="BB113:BF113"/>
    <mergeCell ref="BE115:BF115"/>
    <mergeCell ref="BM150:BO150"/>
    <mergeCell ref="BB138:BD138"/>
    <mergeCell ref="BB148:BD148"/>
    <mergeCell ref="BB149:BD149"/>
    <mergeCell ref="BM137:BO137"/>
    <mergeCell ref="BJ149:BL149"/>
    <mergeCell ref="BJ138:BL138"/>
    <mergeCell ref="AP140:AR147"/>
    <mergeCell ref="AM140:AO147"/>
    <mergeCell ref="BB118:BD118"/>
    <mergeCell ref="F148:H148"/>
    <mergeCell ref="L148:AF148"/>
    <mergeCell ref="K121:AE121"/>
    <mergeCell ref="AG120:BA120"/>
    <mergeCell ref="AY134:BA134"/>
    <mergeCell ref="AV134:AX134"/>
    <mergeCell ref="B133:H133"/>
    <mergeCell ref="BE148:BF148"/>
    <mergeCell ref="BB117:BD117"/>
    <mergeCell ref="BB147:BD147"/>
    <mergeCell ref="BE118:BF118"/>
    <mergeCell ref="BE120:BF120"/>
    <mergeCell ref="BE117:BF117"/>
    <mergeCell ref="BE122:BF122"/>
    <mergeCell ref="BE123:BF123"/>
    <mergeCell ref="BE124:BF124"/>
    <mergeCell ref="BB123:BD123"/>
    <mergeCell ref="B149:E149"/>
    <mergeCell ref="F149:H149"/>
    <mergeCell ref="AJ140:AL147"/>
    <mergeCell ref="J148:K148"/>
    <mergeCell ref="AG149:AI149"/>
    <mergeCell ref="B148:E148"/>
    <mergeCell ref="J149:K149"/>
    <mergeCell ref="J147:AF147"/>
    <mergeCell ref="B147:E147"/>
    <mergeCell ref="F147:H147"/>
    <mergeCell ref="AP96:AR96"/>
    <mergeCell ref="AP97:AR97"/>
    <mergeCell ref="AV97:AW97"/>
    <mergeCell ref="BA98:BC98"/>
    <mergeCell ref="BA96:BC96"/>
    <mergeCell ref="AX96:AZ96"/>
    <mergeCell ref="BA97:BC97"/>
    <mergeCell ref="AX97:AZ97"/>
    <mergeCell ref="AM136:AO136"/>
    <mergeCell ref="AP136:AR136"/>
    <mergeCell ref="AP137:AR137"/>
    <mergeCell ref="AY149:BA149"/>
    <mergeCell ref="AV148:AX148"/>
    <mergeCell ref="AM138:AO138"/>
    <mergeCell ref="AS147:AU147"/>
    <mergeCell ref="AM137:AO137"/>
    <mergeCell ref="AY148:BA148"/>
    <mergeCell ref="AS137:AU137"/>
    <mergeCell ref="AJ78:AL78"/>
    <mergeCell ref="AG93:AI93"/>
    <mergeCell ref="AG92:AI92"/>
    <mergeCell ref="AG91:AI91"/>
    <mergeCell ref="AG90:AI90"/>
    <mergeCell ref="L79:AF79"/>
    <mergeCell ref="L78:AF78"/>
    <mergeCell ref="B111:G111"/>
    <mergeCell ref="F135:H135"/>
    <mergeCell ref="B135:E135"/>
    <mergeCell ref="B92:E92"/>
    <mergeCell ref="D113:F113"/>
    <mergeCell ref="I104:AC104"/>
    <mergeCell ref="B99:E99"/>
    <mergeCell ref="F99:H99"/>
    <mergeCell ref="BE119:BF119"/>
    <mergeCell ref="BE121:BF121"/>
    <mergeCell ref="AS90:AU90"/>
    <mergeCell ref="BE75:BG75"/>
    <mergeCell ref="BB76:BD76"/>
    <mergeCell ref="BB77:BD77"/>
    <mergeCell ref="BE76:BG76"/>
    <mergeCell ref="BE77:BG77"/>
    <mergeCell ref="BB75:BD75"/>
    <mergeCell ref="BA99:BC99"/>
    <mergeCell ref="AV79:AX79"/>
    <mergeCell ref="B125:C125"/>
    <mergeCell ref="D125:F125"/>
    <mergeCell ref="B123:C123"/>
    <mergeCell ref="D124:F124"/>
    <mergeCell ref="B124:C124"/>
    <mergeCell ref="D123:F123"/>
    <mergeCell ref="AG79:AI79"/>
    <mergeCell ref="AJ90:AL90"/>
    <mergeCell ref="B122:C122"/>
    <mergeCell ref="AS96:AW96"/>
    <mergeCell ref="AG96:AI96"/>
    <mergeCell ref="J137:K137"/>
    <mergeCell ref="J136:K136"/>
    <mergeCell ref="L137:AF137"/>
    <mergeCell ref="AG97:AI97"/>
    <mergeCell ref="AS135:AU135"/>
    <mergeCell ref="AV99:AW99"/>
    <mergeCell ref="AS99:AT99"/>
    <mergeCell ref="AJ99:AL99"/>
    <mergeCell ref="AX99:AZ99"/>
    <mergeCell ref="J134:AF134"/>
    <mergeCell ref="AG98:AI98"/>
    <mergeCell ref="J99:K99"/>
    <mergeCell ref="AG99:AI99"/>
    <mergeCell ref="AX98:AZ98"/>
    <mergeCell ref="AM98:AO98"/>
    <mergeCell ref="AP98:AR98"/>
    <mergeCell ref="AS98:AT98"/>
    <mergeCell ref="AV98:AW98"/>
    <mergeCell ref="BB65:BD65"/>
    <mergeCell ref="BB64:BD64"/>
    <mergeCell ref="BB66:BD66"/>
    <mergeCell ref="AY78:BA78"/>
    <mergeCell ref="AY66:BA66"/>
    <mergeCell ref="AY64:BA64"/>
    <mergeCell ref="AY75:BA75"/>
    <mergeCell ref="AY76:BA76"/>
    <mergeCell ref="L138:AF138"/>
    <mergeCell ref="L92:AF92"/>
    <mergeCell ref="AY93:BA93"/>
    <mergeCell ref="AS93:AU93"/>
    <mergeCell ref="AV93:AX93"/>
    <mergeCell ref="AM97:AO97"/>
    <mergeCell ref="AS97:AT97"/>
    <mergeCell ref="AP93:AR93"/>
    <mergeCell ref="AS92:AU92"/>
    <mergeCell ref="AV92:AX92"/>
    <mergeCell ref="L98:AF98"/>
    <mergeCell ref="L97:AF97"/>
    <mergeCell ref="L93:AF93"/>
    <mergeCell ref="AJ93:AL93"/>
    <mergeCell ref="AJ97:AL97"/>
    <mergeCell ref="AJ98:AL98"/>
    <mergeCell ref="J96:AF96"/>
    <mergeCell ref="BF3:BL3"/>
    <mergeCell ref="B61:E61"/>
    <mergeCell ref="B62:E62"/>
    <mergeCell ref="AM96:AO96"/>
    <mergeCell ref="BB92:BD92"/>
    <mergeCell ref="AS79:AU79"/>
    <mergeCell ref="AY92:BA92"/>
    <mergeCell ref="AV91:AX91"/>
    <mergeCell ref="AY91:BA91"/>
    <mergeCell ref="AV63:AX63"/>
    <mergeCell ref="B97:E97"/>
    <mergeCell ref="F97:H97"/>
    <mergeCell ref="B2:BA2"/>
    <mergeCell ref="B8:BA8"/>
    <mergeCell ref="B6:BA6"/>
    <mergeCell ref="B4:BA4"/>
    <mergeCell ref="B3:BA3"/>
    <mergeCell ref="AV78:AX78"/>
    <mergeCell ref="AY63:BA63"/>
    <mergeCell ref="AV90:AX90"/>
    <mergeCell ref="BG164:BJ164"/>
    <mergeCell ref="BG163:BJ163"/>
    <mergeCell ref="BG162:BJ162"/>
    <mergeCell ref="BG160:BJ160"/>
    <mergeCell ref="BE33:BF33"/>
    <mergeCell ref="B60:H60"/>
    <mergeCell ref="BE29:BF29"/>
    <mergeCell ref="F62:H62"/>
    <mergeCell ref="F61:H61"/>
    <mergeCell ref="D47:F47"/>
    <mergeCell ref="BE51:BF51"/>
    <mergeCell ref="BE47:BF47"/>
    <mergeCell ref="BB51:BD51"/>
    <mergeCell ref="BB49:BD49"/>
    <mergeCell ref="AS63:AU63"/>
    <mergeCell ref="AG63:AI63"/>
    <mergeCell ref="J63:K63"/>
    <mergeCell ref="L63:AF63"/>
    <mergeCell ref="AP63:AR63"/>
    <mergeCell ref="AM63:AO63"/>
    <mergeCell ref="AJ54:AL61"/>
    <mergeCell ref="AG54:AI61"/>
    <mergeCell ref="AJ82:AL89"/>
    <mergeCell ref="AJ91:AL91"/>
    <mergeCell ref="AJ76:AL76"/>
    <mergeCell ref="AG62:AI62"/>
    <mergeCell ref="AJ63:AL63"/>
    <mergeCell ref="AG76:AI76"/>
    <mergeCell ref="AG78:AI78"/>
    <mergeCell ref="AG77:AI77"/>
    <mergeCell ref="AP80:AR80"/>
    <mergeCell ref="AM80:AO80"/>
    <mergeCell ref="AJ80:AL80"/>
    <mergeCell ref="AP91:AR91"/>
    <mergeCell ref="AM82:AO89"/>
    <mergeCell ref="AM90:AO90"/>
    <mergeCell ref="AM91:AO91"/>
    <mergeCell ref="AP90:AR90"/>
    <mergeCell ref="AJ92:AL92"/>
    <mergeCell ref="AM93:AO93"/>
    <mergeCell ref="AM92:AO92"/>
    <mergeCell ref="AM79:AO79"/>
    <mergeCell ref="AJ79:AL79"/>
    <mergeCell ref="AG68:AI75"/>
    <mergeCell ref="AM64:AO64"/>
    <mergeCell ref="AJ68:AL75"/>
    <mergeCell ref="AJ66:AL66"/>
    <mergeCell ref="AJ65:AL65"/>
    <mergeCell ref="AJ64:AL64"/>
    <mergeCell ref="AG65:AI65"/>
    <mergeCell ref="AG66:AI66"/>
    <mergeCell ref="AG64:AI64"/>
    <mergeCell ref="AS66:AU66"/>
    <mergeCell ref="AS65:AU65"/>
    <mergeCell ref="AM77:AO77"/>
    <mergeCell ref="AP77:AR77"/>
    <mergeCell ref="AS68:AU75"/>
    <mergeCell ref="AP68:AR75"/>
    <mergeCell ref="AM68:AO75"/>
    <mergeCell ref="AM76:AO76"/>
    <mergeCell ref="AM66:AO66"/>
    <mergeCell ref="AM65:AO65"/>
    <mergeCell ref="AL104:BF104"/>
    <mergeCell ref="G44:J44"/>
    <mergeCell ref="G43:J43"/>
    <mergeCell ref="K48:AE48"/>
    <mergeCell ref="D104:H104"/>
    <mergeCell ref="AG104:AK104"/>
    <mergeCell ref="D103:AC103"/>
    <mergeCell ref="G50:J50"/>
    <mergeCell ref="G51:J51"/>
    <mergeCell ref="G49:J49"/>
    <mergeCell ref="B93:E93"/>
    <mergeCell ref="F93:H93"/>
    <mergeCell ref="AG80:AI80"/>
    <mergeCell ref="AG82:AI89"/>
    <mergeCell ref="B88:H88"/>
    <mergeCell ref="B89:E89"/>
    <mergeCell ref="F89:H89"/>
    <mergeCell ref="B91:E91"/>
    <mergeCell ref="F91:H91"/>
    <mergeCell ref="L90:AF90"/>
    <mergeCell ref="AG50:BA50"/>
    <mergeCell ref="AG45:BA45"/>
    <mergeCell ref="AG48:BA48"/>
    <mergeCell ref="AG47:BA47"/>
    <mergeCell ref="AG46:BA46"/>
    <mergeCell ref="AG49:BA49"/>
    <mergeCell ref="AG105:AK105"/>
    <mergeCell ref="I107:AC107"/>
    <mergeCell ref="I106:AC106"/>
    <mergeCell ref="AG118:BA118"/>
    <mergeCell ref="AG116:BA116"/>
    <mergeCell ref="AG115:BA115"/>
    <mergeCell ref="K116:AE116"/>
    <mergeCell ref="I105:AC105"/>
    <mergeCell ref="G118:J118"/>
    <mergeCell ref="D107:H107"/>
    <mergeCell ref="B95:H95"/>
    <mergeCell ref="B96:E96"/>
    <mergeCell ref="F96:H96"/>
    <mergeCell ref="B146:H146"/>
    <mergeCell ref="B136:E136"/>
    <mergeCell ref="F136:H136"/>
    <mergeCell ref="B137:E137"/>
    <mergeCell ref="F137:H137"/>
    <mergeCell ref="F138:H138"/>
    <mergeCell ref="B138:E138"/>
  </mergeCells>
  <conditionalFormatting sqref="K26:N26 K114:L114 K27:K51 K117:K118 K121:K122 K125">
    <cfRule type="expression" priority="1" dxfId="0" stopIfTrue="1">
      <formula>AND(BB26&gt;BE26,BB26&lt;&gt;"",BE26&lt;&gt;"")</formula>
    </cfRule>
    <cfRule type="expression" priority="2" dxfId="1" stopIfTrue="1">
      <formula>AND(BB26=BE26,BB26&lt;&gt;"",BE26&lt;&gt;"")</formula>
    </cfRule>
    <cfRule type="expression" priority="3" dxfId="2" stopIfTrue="1">
      <formula>AND(BB26&lt;BE26,BB26&lt;&gt;"",BE26&lt;&gt;"")</formula>
    </cfRule>
  </conditionalFormatting>
  <conditionalFormatting sqref="BE114:BF125 BE163:BF163 BE159:BF159 BE26:BF51">
    <cfRule type="expression" priority="4" dxfId="3" stopIfTrue="1">
      <formula>AND(BB26&lt;&gt;"",ISBLANK(BE26))</formula>
    </cfRule>
    <cfRule type="expression" priority="5" dxfId="4" stopIfTrue="1">
      <formula>ISBLANK(BE26)</formula>
    </cfRule>
  </conditionalFormatting>
  <conditionalFormatting sqref="O26:Q26 O114">
    <cfRule type="expression" priority="6" dxfId="0" stopIfTrue="1">
      <formula>AND(BF26&gt;#REF!,BF26&lt;&gt;"",#REF!&lt;&gt;"")</formula>
    </cfRule>
    <cfRule type="expression" priority="7" dxfId="1" stopIfTrue="1">
      <formula>AND(BF26=#REF!,BF26&lt;&gt;"",#REF!&lt;&gt;"")</formula>
    </cfRule>
    <cfRule type="expression" priority="8" dxfId="2" stopIfTrue="1">
      <formula>AND(BF26&lt;#REF!,BF26&lt;&gt;"",#REF!&lt;&gt;"")</formula>
    </cfRule>
  </conditionalFormatting>
  <conditionalFormatting sqref="BB26:BD33 BB114:BC125 BB34:BC51 BB163:BD163 BB159:BD159">
    <cfRule type="expression" priority="9" dxfId="3" stopIfTrue="1">
      <formula>AND(BE26&lt;&gt;"",ISBLANK(BB26))</formula>
    </cfRule>
    <cfRule type="expression" priority="10" dxfId="4" stopIfTrue="1">
      <formula>ISBLANK(BB26)</formula>
    </cfRule>
  </conditionalFormatting>
  <conditionalFormatting sqref="AG26:AJ33 AG34:AH51 AG114:AH114 AG117:AH118 AG121:AH122 AG125:AH125">
    <cfRule type="expression" priority="11" dxfId="0" stopIfTrue="1">
      <formula>AND(BB26&lt;BE26,BB26&lt;&gt;"",BE26&lt;&gt;"")</formula>
    </cfRule>
    <cfRule type="expression" priority="12" dxfId="1" stopIfTrue="1">
      <formula>AND(BB26=BE26,BB26&lt;&gt;"",BE26&lt;&gt;"")</formula>
    </cfRule>
    <cfRule type="expression" priority="13" dxfId="2" stopIfTrue="1">
      <formula>AND(BB26&gt;BE26,BB26&lt;&gt;"",BE26&lt;&gt;"")</formula>
    </cfRule>
  </conditionalFormatting>
  <conditionalFormatting sqref="P114:Q114">
    <cfRule type="expression" priority="14" dxfId="0" stopIfTrue="1">
      <formula>AND(BG118&gt;#REF!,BG118&lt;&gt;"",#REF!&lt;&gt;"")</formula>
    </cfRule>
    <cfRule type="expression" priority="15" dxfId="1" stopIfTrue="1">
      <formula>AND(BG118=#REF!,BG118&lt;&gt;"",#REF!&lt;&gt;"")</formula>
    </cfRule>
    <cfRule type="expression" priority="16" dxfId="2" stopIfTrue="1">
      <formula>AND(BG118&lt;#REF!,BG118&lt;&gt;"",#REF!&lt;&gt;"")</formula>
    </cfRule>
  </conditionalFormatting>
  <conditionalFormatting sqref="AK26:AM33 AK34:AK51 AK114 AK117:AK118 AK121:AK122 AK125">
    <cfRule type="expression" priority="17" dxfId="0" stopIfTrue="1">
      <formula>AND(BF26&lt;#REF!,BF26&lt;&gt;"",#REF!&lt;&gt;"")</formula>
    </cfRule>
    <cfRule type="expression" priority="18" dxfId="1" stopIfTrue="1">
      <formula>AND(BF26=#REF!,BF26&lt;&gt;"",#REF!&lt;&gt;"")</formula>
    </cfRule>
    <cfRule type="expression" priority="19" dxfId="2" stopIfTrue="1">
      <formula>AND(BF26&gt;#REF!,BF26&lt;&gt;"",#REF!&lt;&gt;"")</formula>
    </cfRule>
  </conditionalFormatting>
  <conditionalFormatting sqref="BD34:BD38">
    <cfRule type="expression" priority="20" dxfId="3" stopIfTrue="1">
      <formula>AND(BG35&lt;&gt;"",ISBLANK(BD34))</formula>
    </cfRule>
    <cfRule type="expression" priority="21" dxfId="4" stopIfTrue="1">
      <formula>ISBLANK(BD34)</formula>
    </cfRule>
  </conditionalFormatting>
  <conditionalFormatting sqref="AI34:AJ38">
    <cfRule type="expression" priority="22" dxfId="0" stopIfTrue="1">
      <formula>AND(BD34&lt;BG35,BD34&lt;&gt;"",BG35&lt;&gt;"")</formula>
    </cfRule>
    <cfRule type="expression" priority="23" dxfId="1" stopIfTrue="1">
      <formula>AND(BD34=BG35,BD34&lt;&gt;"",BG35&lt;&gt;"")</formula>
    </cfRule>
    <cfRule type="expression" priority="24" dxfId="2" stopIfTrue="1">
      <formula>AND(BD34&gt;BG35,BD34&lt;&gt;"",BG35&lt;&gt;"")</formula>
    </cfRule>
  </conditionalFormatting>
  <conditionalFormatting sqref="AL34:AM38 AK115 AK119 AK123">
    <cfRule type="expression" priority="25" dxfId="0" stopIfTrue="1">
      <formula>AND(BF35&lt;#REF!,BF35&lt;&gt;"",#REF!&lt;&gt;"")</formula>
    </cfRule>
    <cfRule type="expression" priority="26" dxfId="1" stopIfTrue="1">
      <formula>AND(BF35=#REF!,BF35&lt;&gt;"",#REF!&lt;&gt;"")</formula>
    </cfRule>
    <cfRule type="expression" priority="27" dxfId="2" stopIfTrue="1">
      <formula>AND(BF35&gt;#REF!,BF35&lt;&gt;"",#REF!&lt;&gt;"")</formula>
    </cfRule>
  </conditionalFormatting>
  <conditionalFormatting sqref="BD39:BD46">
    <cfRule type="expression" priority="28" dxfId="3" stopIfTrue="1">
      <formula>AND(BG41&lt;&gt;"",ISBLANK(BD39))</formula>
    </cfRule>
    <cfRule type="expression" priority="29" dxfId="4" stopIfTrue="1">
      <formula>ISBLANK(BD39)</formula>
    </cfRule>
  </conditionalFormatting>
  <conditionalFormatting sqref="AL39:AM46">
    <cfRule type="expression" priority="30" dxfId="0" stopIfTrue="1">
      <formula>AND(BG41&lt;#REF!,BG41&lt;&gt;"",#REF!&lt;&gt;"")</formula>
    </cfRule>
    <cfRule type="expression" priority="31" dxfId="1" stopIfTrue="1">
      <formula>AND(BG41=#REF!,BG41&lt;&gt;"",#REF!&lt;&gt;"")</formula>
    </cfRule>
    <cfRule type="expression" priority="32" dxfId="2" stopIfTrue="1">
      <formula>AND(BG41&gt;#REF!,BG41&lt;&gt;"",#REF!&lt;&gt;"")</formula>
    </cfRule>
  </conditionalFormatting>
  <conditionalFormatting sqref="AI39:AJ46">
    <cfRule type="expression" priority="33" dxfId="0" stopIfTrue="1">
      <formula>AND(BD39&lt;BG41,BD39&lt;&gt;"",BG41&lt;&gt;"")</formula>
    </cfRule>
    <cfRule type="expression" priority="34" dxfId="1" stopIfTrue="1">
      <formula>AND(BD39=BG41,BD39&lt;&gt;"",BG41&lt;&gt;"")</formula>
    </cfRule>
    <cfRule type="expression" priority="35" dxfId="2" stopIfTrue="1">
      <formula>AND(BD39&gt;BG41,BD39&lt;&gt;"",BG41&lt;&gt;"")</formula>
    </cfRule>
  </conditionalFormatting>
  <conditionalFormatting sqref="M114:N114">
    <cfRule type="expression" priority="36" dxfId="0" stopIfTrue="1">
      <formula>AND(BD114&gt;BG118,BD114&lt;&gt;"",BG118&lt;&gt;"")</formula>
    </cfRule>
    <cfRule type="expression" priority="37" dxfId="1" stopIfTrue="1">
      <formula>AND(BD114=BG118,BD114&lt;&gt;"",BG118&lt;&gt;"")</formula>
    </cfRule>
    <cfRule type="expression" priority="38" dxfId="2" stopIfTrue="1">
      <formula>AND(BD114&lt;BG118,BD114&lt;&gt;"",BG118&lt;&gt;"")</formula>
    </cfRule>
  </conditionalFormatting>
  <conditionalFormatting sqref="BD114:BD122">
    <cfRule type="expression" priority="39" dxfId="3" stopIfTrue="1">
      <formula>AND(BG118&lt;&gt;"",ISBLANK(BD114))</formula>
    </cfRule>
    <cfRule type="expression" priority="40" dxfId="4" stopIfTrue="1">
      <formula>ISBLANK(BD114)</formula>
    </cfRule>
  </conditionalFormatting>
  <conditionalFormatting sqref="BD47:BD49">
    <cfRule type="expression" priority="41" dxfId="3" stopIfTrue="1">
      <formula>AND(BG50&lt;&gt;"",ISBLANK(BD47))</formula>
    </cfRule>
    <cfRule type="expression" priority="42" dxfId="4" stopIfTrue="1">
      <formula>ISBLANK(BD47)</formula>
    </cfRule>
  </conditionalFormatting>
  <conditionalFormatting sqref="AL47:AM49 AL116:AM116 AL120:AM120">
    <cfRule type="expression" priority="43" dxfId="0" stopIfTrue="1">
      <formula>AND(BG50&lt;#REF!,BG50&lt;&gt;"",#REF!&lt;&gt;"")</formula>
    </cfRule>
    <cfRule type="expression" priority="44" dxfId="1" stopIfTrue="1">
      <formula>AND(BG50=#REF!,BG50&lt;&gt;"",#REF!&lt;&gt;"")</formula>
    </cfRule>
    <cfRule type="expression" priority="45" dxfId="2" stopIfTrue="1">
      <formula>AND(BG50&gt;#REF!,BG50&lt;&gt;"",#REF!&lt;&gt;"")</formula>
    </cfRule>
  </conditionalFormatting>
  <conditionalFormatting sqref="AI47:AJ49">
    <cfRule type="expression" priority="46" dxfId="0" stopIfTrue="1">
      <formula>AND(BD47&lt;BG50,BD47&lt;&gt;"",BG50&lt;&gt;"")</formula>
    </cfRule>
    <cfRule type="expression" priority="47" dxfId="1" stopIfTrue="1">
      <formula>AND(BD47=BG50,BD47&lt;&gt;"",BG50&lt;&gt;"")</formula>
    </cfRule>
    <cfRule type="expression" priority="48" dxfId="2" stopIfTrue="1">
      <formula>AND(BD47&gt;BG50,BD47&lt;&gt;"",BG50&lt;&gt;"")</formula>
    </cfRule>
  </conditionalFormatting>
  <conditionalFormatting sqref="AI50:AJ51">
    <cfRule type="expression" priority="49" dxfId="0" stopIfTrue="1">
      <formula>AND(BD50&lt;#REF!,BD50&lt;&gt;"",#REF!&lt;&gt;"")</formula>
    </cfRule>
    <cfRule type="expression" priority="50" dxfId="1" stopIfTrue="1">
      <formula>AND(BD50=#REF!,BD50&lt;&gt;"",#REF!&lt;&gt;"")</formula>
    </cfRule>
    <cfRule type="expression" priority="51" dxfId="2" stopIfTrue="1">
      <formula>AND(BD50&gt;#REF!,BD50&lt;&gt;"",#REF!&lt;&gt;"")</formula>
    </cfRule>
  </conditionalFormatting>
  <conditionalFormatting sqref="K116 K120 K124">
    <cfRule type="expression" priority="52" dxfId="0" stopIfTrue="1">
      <formula>AND(BB115&gt;BE115,BB115&lt;&gt;"",BE115&lt;&gt;"")</formula>
    </cfRule>
    <cfRule type="expression" priority="53" dxfId="1" stopIfTrue="1">
      <formula>AND(BB115=BE115,BB115&lt;&gt;"",BE115&lt;&gt;"")</formula>
    </cfRule>
    <cfRule type="expression" priority="54" dxfId="2" stopIfTrue="1">
      <formula>AND(BB115&lt;BE115,BB115&lt;&gt;"",BE115&lt;&gt;"")</formula>
    </cfRule>
  </conditionalFormatting>
  <conditionalFormatting sqref="AG116:AH116 AG120:AH120 AG124:AH124">
    <cfRule type="expression" priority="55" dxfId="0" stopIfTrue="1">
      <formula>AND(BB115&lt;BE115,BB115&lt;&gt;"",BE115&lt;&gt;"")</formula>
    </cfRule>
    <cfRule type="expression" priority="56" dxfId="1" stopIfTrue="1">
      <formula>AND(BB115=BE115,BB115&lt;&gt;"",BE115&lt;&gt;"")</formula>
    </cfRule>
    <cfRule type="expression" priority="57" dxfId="2" stopIfTrue="1">
      <formula>AND(BB115&gt;BE115,BB115&lt;&gt;"",BE115&lt;&gt;"")</formula>
    </cfRule>
  </conditionalFormatting>
  <conditionalFormatting sqref="AK116 AK120 AK124">
    <cfRule type="expression" priority="58" dxfId="0" stopIfTrue="1">
      <formula>AND(BF115&lt;#REF!,BF115&lt;&gt;"",#REF!&lt;&gt;"")</formula>
    </cfRule>
    <cfRule type="expression" priority="59" dxfId="1" stopIfTrue="1">
      <formula>AND(BF115=#REF!,BF115&lt;&gt;"",#REF!&lt;&gt;"")</formula>
    </cfRule>
    <cfRule type="expression" priority="60" dxfId="2" stopIfTrue="1">
      <formula>AND(BF115&gt;#REF!,BF115&lt;&gt;"",#REF!&lt;&gt;"")</formula>
    </cfRule>
  </conditionalFormatting>
  <conditionalFormatting sqref="AL114:AM114 AL117:AM118 AL121:AM122">
    <cfRule type="expression" priority="61" dxfId="0" stopIfTrue="1">
      <formula>AND(BG118&lt;#REF!,BG118&lt;&gt;"",#REF!&lt;&gt;"")</formula>
    </cfRule>
    <cfRule type="expression" priority="62" dxfId="1" stopIfTrue="1">
      <formula>AND(BG118=#REF!,BG118&lt;&gt;"",#REF!&lt;&gt;"")</formula>
    </cfRule>
    <cfRule type="expression" priority="63" dxfId="2" stopIfTrue="1">
      <formula>AND(BG118&gt;#REF!,BG118&lt;&gt;"",#REF!&lt;&gt;"")</formula>
    </cfRule>
  </conditionalFormatting>
  <conditionalFormatting sqref="AI114:AJ114 AI117:AJ118 AI121:AJ122">
    <cfRule type="expression" priority="64" dxfId="0" stopIfTrue="1">
      <formula>AND(BD114&lt;BG118,BD114&lt;&gt;"",BG118&lt;&gt;"")</formula>
    </cfRule>
    <cfRule type="expression" priority="65" dxfId="1" stopIfTrue="1">
      <formula>AND(BD114=BG118,BD114&lt;&gt;"",BG118&lt;&gt;"")</formula>
    </cfRule>
    <cfRule type="expression" priority="66" dxfId="2" stopIfTrue="1">
      <formula>AND(BD114&gt;BG118,BD114&lt;&gt;"",BG118&lt;&gt;"")</formula>
    </cfRule>
  </conditionalFormatting>
  <conditionalFormatting sqref="AI116:AJ116 AI120:AJ120">
    <cfRule type="expression" priority="67" dxfId="0" stopIfTrue="1">
      <formula>AND(BD115&lt;BG119,BD115&lt;&gt;"",BG119&lt;&gt;"")</formula>
    </cfRule>
    <cfRule type="expression" priority="68" dxfId="1" stopIfTrue="1">
      <formula>AND(BD115=BG119,BD115&lt;&gt;"",BG119&lt;&gt;"")</formula>
    </cfRule>
    <cfRule type="expression" priority="69" dxfId="2" stopIfTrue="1">
      <formula>AND(BD115&gt;BG119,BD115&lt;&gt;"",BG119&lt;&gt;"")</formula>
    </cfRule>
  </conditionalFormatting>
  <conditionalFormatting sqref="K115 K119 K123">
    <cfRule type="expression" priority="70" dxfId="0" stopIfTrue="1">
      <formula>AND(BB116&gt;BE116,BB116&lt;&gt;"",BE116&lt;&gt;"")</formula>
    </cfRule>
    <cfRule type="expression" priority="71" dxfId="1" stopIfTrue="1">
      <formula>AND(BB116=BE116,BB116&lt;&gt;"",BE116&lt;&gt;"")</formula>
    </cfRule>
    <cfRule type="expression" priority="72" dxfId="2" stopIfTrue="1">
      <formula>AND(BB116&lt;BE116,BB116&lt;&gt;"",BE116&lt;&gt;"")</formula>
    </cfRule>
  </conditionalFormatting>
  <conditionalFormatting sqref="AG115:AH115 AG119:AH119 AG123:AH123">
    <cfRule type="expression" priority="73" dxfId="0" stopIfTrue="1">
      <formula>AND(BB116&lt;BE116,BB116&lt;&gt;"",BE116&lt;&gt;"")</formula>
    </cfRule>
    <cfRule type="expression" priority="74" dxfId="1" stopIfTrue="1">
      <formula>AND(BB116=BE116,BB116&lt;&gt;"",BE116&lt;&gt;"")</formula>
    </cfRule>
    <cfRule type="expression" priority="75" dxfId="2" stopIfTrue="1">
      <formula>AND(BB116&gt;BE116,BB116&lt;&gt;"",BE116&lt;&gt;"")</formula>
    </cfRule>
  </conditionalFormatting>
  <conditionalFormatting sqref="AL115:AM115 AL119:AM119">
    <cfRule type="expression" priority="76" dxfId="0" stopIfTrue="1">
      <formula>AND(BG120&lt;#REF!,BG120&lt;&gt;"",#REF!&lt;&gt;"")</formula>
    </cfRule>
    <cfRule type="expression" priority="77" dxfId="1" stopIfTrue="1">
      <formula>AND(BG120=#REF!,BG120&lt;&gt;"",#REF!&lt;&gt;"")</formula>
    </cfRule>
    <cfRule type="expression" priority="78" dxfId="2" stopIfTrue="1">
      <formula>AND(BG120&gt;#REF!,BG120&lt;&gt;"",#REF!&lt;&gt;"")</formula>
    </cfRule>
  </conditionalFormatting>
  <conditionalFormatting sqref="AI115:AJ115 AI119:AJ119">
    <cfRule type="expression" priority="79" dxfId="0" stopIfTrue="1">
      <formula>AND(BD116&lt;BG120,BD116&lt;&gt;"",BG120&lt;&gt;"")</formula>
    </cfRule>
    <cfRule type="expression" priority="80" dxfId="1" stopIfTrue="1">
      <formula>AND(BD116=BG120,BD116&lt;&gt;"",BG120&lt;&gt;"")</formula>
    </cfRule>
    <cfRule type="expression" priority="81" dxfId="2" stopIfTrue="1">
      <formula>AND(BD116&gt;BG120,BD116&lt;&gt;"",BG120&lt;&gt;"")</formula>
    </cfRule>
  </conditionalFormatting>
  <conditionalFormatting sqref="AI124:AJ124">
    <cfRule type="expression" priority="82" dxfId="0" stopIfTrue="1">
      <formula>AND(BD123&lt;#REF!,BD123&lt;&gt;"",#REF!&lt;&gt;"")</formula>
    </cfRule>
    <cfRule type="expression" priority="83" dxfId="1" stopIfTrue="1">
      <formula>AND(BD123=#REF!,BD123&lt;&gt;"",#REF!&lt;&gt;"")</formula>
    </cfRule>
    <cfRule type="expression" priority="84" dxfId="2" stopIfTrue="1">
      <formula>AND(BD123&gt;#REF!,BD123&lt;&gt;"",#REF!&lt;&gt;"")</formula>
    </cfRule>
  </conditionalFormatting>
  <conditionalFormatting sqref="AI125:AJ125">
    <cfRule type="expression" priority="85" dxfId="0" stopIfTrue="1">
      <formula>AND(BD125&lt;#REF!,BD125&lt;&gt;"",#REF!&lt;&gt;"")</formula>
    </cfRule>
    <cfRule type="expression" priority="86" dxfId="1" stopIfTrue="1">
      <formula>AND(BD125=#REF!,BD125&lt;&gt;"",#REF!&lt;&gt;"")</formula>
    </cfRule>
    <cfRule type="expression" priority="87" dxfId="2" stopIfTrue="1">
      <formula>AND(BD125&gt;#REF!,BD125&lt;&gt;"",#REF!&lt;&gt;"")</formula>
    </cfRule>
  </conditionalFormatting>
  <conditionalFormatting sqref="AI123:AJ123">
    <cfRule type="expression" priority="88" dxfId="0" stopIfTrue="1">
      <formula>AND(BD124&lt;#REF!,BD124&lt;&gt;"",#REF!&lt;&gt;"")</formula>
    </cfRule>
    <cfRule type="expression" priority="89" dxfId="1" stopIfTrue="1">
      <formula>AND(BD124=#REF!,BD124&lt;&gt;"",#REF!&lt;&gt;"")</formula>
    </cfRule>
    <cfRule type="expression" priority="90" dxfId="2" stopIfTrue="1">
      <formula>AND(BD124&gt;#REF!,BD124&lt;&gt;"",#REF!&lt;&gt;"")</formula>
    </cfRule>
  </conditionalFormatting>
  <conditionalFormatting sqref="AI156:AM156">
    <cfRule type="expression" priority="91" dxfId="4" stopIfTrue="1">
      <formula>AND($U$156=2,ISBLANK($AI$156))</formula>
    </cfRule>
    <cfRule type="cellIs" priority="92" dxfId="5" operator="equal" stopIfTrue="1">
      <formula>0</formula>
    </cfRule>
    <cfRule type="expression" priority="93" dxfId="2" stopIfTrue="1">
      <formula>$AC$156=""</formula>
    </cfRule>
  </conditionalFormatting>
  <conditionalFormatting sqref="L148">
    <cfRule type="expression" priority="94" dxfId="2" stopIfTrue="1">
      <formula>$J$149=""</formula>
    </cfRule>
  </conditionalFormatting>
  <conditionalFormatting sqref="L149">
    <cfRule type="expression" priority="95" dxfId="2" stopIfTrue="1">
      <formula>$J$149=""</formula>
    </cfRule>
    <cfRule type="expression" priority="96" dxfId="2" stopIfTrue="1">
      <formula>$J$150=""</formula>
    </cfRule>
  </conditionalFormatting>
  <conditionalFormatting sqref="L150">
    <cfRule type="expression" priority="97" dxfId="2" stopIfTrue="1">
      <formula>$J$150=""</formula>
    </cfRule>
    <cfRule type="expression" priority="98" dxfId="2" stopIfTrue="1">
      <formula>$J$151=""</formula>
    </cfRule>
  </conditionalFormatting>
  <conditionalFormatting sqref="L151">
    <cfRule type="expression" priority="99" dxfId="2" stopIfTrue="1">
      <formula>$J$151=""</formula>
    </cfRule>
  </conditionalFormatting>
  <conditionalFormatting sqref="L135">
    <cfRule type="expression" priority="100" dxfId="2" stopIfTrue="1">
      <formula>$J$136=""</formula>
    </cfRule>
  </conditionalFormatting>
  <conditionalFormatting sqref="L136">
    <cfRule type="expression" priority="101" dxfId="2" stopIfTrue="1">
      <formula>$J$136=""</formula>
    </cfRule>
    <cfRule type="expression" priority="102" dxfId="2" stopIfTrue="1">
      <formula>$J$137=""</formula>
    </cfRule>
  </conditionalFormatting>
  <conditionalFormatting sqref="L137">
    <cfRule type="expression" priority="103" dxfId="2" stopIfTrue="1">
      <formula>$J$137=""</formula>
    </cfRule>
    <cfRule type="expression" priority="104" dxfId="2" stopIfTrue="1">
      <formula>$J$138=""</formula>
    </cfRule>
  </conditionalFormatting>
  <conditionalFormatting sqref="L138:L145 AS139:BO145">
    <cfRule type="expression" priority="105" dxfId="2" stopIfTrue="1">
      <formula>$J$138=""</formula>
    </cfRule>
  </conditionalFormatting>
  <conditionalFormatting sqref="J135:K138">
    <cfRule type="expression" priority="106" dxfId="6" stopIfTrue="1">
      <formula>#REF!&lt;&gt;#REF!</formula>
    </cfRule>
  </conditionalFormatting>
  <conditionalFormatting sqref="J148:K151">
    <cfRule type="expression" priority="107" dxfId="6" stopIfTrue="1">
      <formula>#REF!&lt;&gt;#REF!</formula>
    </cfRule>
  </conditionalFormatting>
  <conditionalFormatting sqref="BD123:BD125">
    <cfRule type="expression" priority="108" dxfId="3" stopIfTrue="1">
      <formula>AND(#REF!&lt;&gt;"",ISBLANK(BD123))</formula>
    </cfRule>
    <cfRule type="expression" priority="109" dxfId="4" stopIfTrue="1">
      <formula>ISBLANK(BD123)</formula>
    </cfRule>
  </conditionalFormatting>
  <conditionalFormatting sqref="AL123:AM125">
    <cfRule type="expression" priority="110" dxfId="0" stopIfTrue="1">
      <formula>AND(#REF!&lt;#REF!,#REF!&lt;&gt;"",#REF!&lt;&gt;"")</formula>
    </cfRule>
    <cfRule type="expression" priority="111" dxfId="1" stopIfTrue="1">
      <formula>AND(#REF!=#REF!,#REF!&lt;&gt;"",#REF!&lt;&gt;"")</formula>
    </cfRule>
    <cfRule type="expression" priority="112" dxfId="2" stopIfTrue="1">
      <formula>AND(#REF!&gt;#REF!,#REF!&lt;&gt;"",#REF!&lt;&gt;"")</formula>
    </cfRule>
  </conditionalFormatting>
  <conditionalFormatting sqref="R114:AE114 R26:AE26">
    <cfRule type="expression" priority="113" dxfId="0" stopIfTrue="1">
      <formula>AND(#REF!&gt;#REF!,#REF!&lt;&gt;"",#REF!&lt;&gt;"")</formula>
    </cfRule>
    <cfRule type="expression" priority="114" dxfId="1" stopIfTrue="1">
      <formula>AND(#REF!=#REF!,#REF!&lt;&gt;"",#REF!&lt;&gt;"")</formula>
    </cfRule>
    <cfRule type="expression" priority="115" dxfId="2" stopIfTrue="1">
      <formula>AND(#REF!&lt;#REF!,#REF!&lt;&gt;"",#REF!&lt;&gt;"")</formula>
    </cfRule>
  </conditionalFormatting>
  <conditionalFormatting sqref="AN114:BA125 AN26:BA51">
    <cfRule type="expression" priority="116" dxfId="0" stopIfTrue="1">
      <formula>AND(#REF!&lt;#REF!,#REF!&lt;&gt;"",#REF!&lt;&gt;"")</formula>
    </cfRule>
    <cfRule type="expression" priority="117" dxfId="1" stopIfTrue="1">
      <formula>AND(#REF!=#REF!,#REF!&lt;&gt;"",#REF!&lt;&gt;"")</formula>
    </cfRule>
    <cfRule type="expression" priority="118" dxfId="2" stopIfTrue="1">
      <formula>AND(#REF!&gt;#REF!,#REF!&lt;&gt;"",#REF!&lt;&gt;"")</formula>
    </cfRule>
  </conditionalFormatting>
  <conditionalFormatting sqref="AI111:AM111">
    <cfRule type="expression" priority="119" dxfId="4" stopIfTrue="1">
      <formula>AND($U$111=2,ISBLANK($AI$111))</formula>
    </cfRule>
    <cfRule type="cellIs" priority="120" dxfId="5" operator="equal" stopIfTrue="1">
      <formula>0</formula>
    </cfRule>
    <cfRule type="expression" priority="121" dxfId="2" stopIfTrue="1">
      <formula>$AC$111=""</formula>
    </cfRule>
  </conditionalFormatting>
  <conditionalFormatting sqref="L81:L87 AV81:BR81 AS82:BO87 AG80:BR80">
    <cfRule type="expression" priority="122" dxfId="2" stopIfTrue="1">
      <formula>$J$80=""</formula>
    </cfRule>
  </conditionalFormatting>
  <conditionalFormatting sqref="L67:L73 AV67:BR73 AG66:BR66">
    <cfRule type="expression" priority="123" dxfId="2" stopIfTrue="1">
      <formula>$J$66=""</formula>
    </cfRule>
  </conditionalFormatting>
  <conditionalFormatting sqref="L97 AG97:BC97">
    <cfRule type="expression" priority="124" dxfId="2" stopIfTrue="1">
      <formula>$J$98=""</formula>
    </cfRule>
  </conditionalFormatting>
  <conditionalFormatting sqref="L98 AG98:BC98">
    <cfRule type="expression" priority="125" dxfId="2" stopIfTrue="1">
      <formula>$J$98=""</formula>
    </cfRule>
    <cfRule type="expression" priority="126" dxfId="2" stopIfTrue="1">
      <formula>$J$99=""</formula>
    </cfRule>
  </conditionalFormatting>
  <conditionalFormatting sqref="L99 AG99:BC99">
    <cfRule type="expression" priority="127" dxfId="2" stopIfTrue="1">
      <formula>$J$99=""</formula>
    </cfRule>
  </conditionalFormatting>
  <conditionalFormatting sqref="L62:AF62">
    <cfRule type="expression" priority="128" dxfId="7" stopIfTrue="1">
      <formula>$AV$62=""</formula>
    </cfRule>
    <cfRule type="expression" priority="129" dxfId="2" stopIfTrue="1">
      <formula>$J$63=""</formula>
    </cfRule>
  </conditionalFormatting>
  <conditionalFormatting sqref="L63:AF63">
    <cfRule type="expression" priority="130" dxfId="7" stopIfTrue="1">
      <formula>$AV$63=""</formula>
    </cfRule>
    <cfRule type="expression" priority="131" dxfId="2" stopIfTrue="1">
      <formula>$J$63=""</formula>
    </cfRule>
    <cfRule type="expression" priority="132" dxfId="2" stopIfTrue="1">
      <formula>$J$64=""</formula>
    </cfRule>
  </conditionalFormatting>
  <conditionalFormatting sqref="L64:AF64">
    <cfRule type="expression" priority="133" dxfId="7" stopIfTrue="1">
      <formula>$AV$64=""</formula>
    </cfRule>
    <cfRule type="expression" priority="134" dxfId="2" stopIfTrue="1">
      <formula>$J$64=""</formula>
    </cfRule>
    <cfRule type="expression" priority="135" dxfId="2" stopIfTrue="1">
      <formula>$J$65=""</formula>
    </cfRule>
  </conditionalFormatting>
  <conditionalFormatting sqref="L65:AF65">
    <cfRule type="expression" priority="136" dxfId="7" stopIfTrue="1">
      <formula>$AV$65=""</formula>
    </cfRule>
    <cfRule type="expression" priority="137" dxfId="2" stopIfTrue="1">
      <formula>$J$65=""</formula>
    </cfRule>
    <cfRule type="expression" priority="138" dxfId="2" stopIfTrue="1">
      <formula>$J$66=""</formula>
    </cfRule>
  </conditionalFormatting>
  <conditionalFormatting sqref="L66:AF66">
    <cfRule type="expression" priority="139" dxfId="7" stopIfTrue="1">
      <formula>$AV$66=""</formula>
    </cfRule>
    <cfRule type="expression" priority="140" dxfId="2" stopIfTrue="1">
      <formula>$J$66=""</formula>
    </cfRule>
  </conditionalFormatting>
  <conditionalFormatting sqref="L76:AF76">
    <cfRule type="expression" priority="141" dxfId="7" stopIfTrue="1">
      <formula>$AV$76=""</formula>
    </cfRule>
    <cfRule type="expression" priority="142" dxfId="2" stopIfTrue="1">
      <formula>$J$77=""</formula>
    </cfRule>
  </conditionalFormatting>
  <conditionalFormatting sqref="L77:AF77">
    <cfRule type="expression" priority="143" dxfId="7" stopIfTrue="1">
      <formula>$AV$77=""</formula>
    </cfRule>
    <cfRule type="expression" priority="144" dxfId="2" stopIfTrue="1">
      <formula>$J$77=""</formula>
    </cfRule>
    <cfRule type="expression" priority="145" dxfId="2" stopIfTrue="1">
      <formula>$J$78=""</formula>
    </cfRule>
  </conditionalFormatting>
  <conditionalFormatting sqref="L78:AF78">
    <cfRule type="expression" priority="146" dxfId="7" stopIfTrue="1">
      <formula>$AV$78=""</formula>
    </cfRule>
    <cfRule type="expression" priority="147" dxfId="2" stopIfTrue="1">
      <formula>$J$78=""</formula>
    </cfRule>
    <cfRule type="expression" priority="148" dxfId="2" stopIfTrue="1">
      <formula>$J$79=""</formula>
    </cfRule>
  </conditionalFormatting>
  <conditionalFormatting sqref="L79:AF79">
    <cfRule type="expression" priority="149" dxfId="7" stopIfTrue="1">
      <formula>$AV$79=""</formula>
    </cfRule>
    <cfRule type="expression" priority="150" dxfId="2" stopIfTrue="1">
      <formula>$J$79=""</formula>
    </cfRule>
    <cfRule type="expression" priority="151" dxfId="2" stopIfTrue="1">
      <formula>$J$80=""</formula>
    </cfRule>
  </conditionalFormatting>
  <conditionalFormatting sqref="L80:AF80">
    <cfRule type="expression" priority="152" dxfId="7" stopIfTrue="1">
      <formula>$AV$80=""</formula>
    </cfRule>
    <cfRule type="expression" priority="153" dxfId="2" stopIfTrue="1">
      <formula>$J$80=""</formula>
    </cfRule>
  </conditionalFormatting>
  <conditionalFormatting sqref="L90:AF90">
    <cfRule type="expression" priority="154" dxfId="7" stopIfTrue="1">
      <formula>$AS$90=""</formula>
    </cfRule>
    <cfRule type="expression" priority="155" dxfId="2" stopIfTrue="1">
      <formula>$J$91=""</formula>
    </cfRule>
  </conditionalFormatting>
  <conditionalFormatting sqref="L91:AF91">
    <cfRule type="expression" priority="156" dxfId="7" stopIfTrue="1">
      <formula>$AS$91=""</formula>
    </cfRule>
    <cfRule type="expression" priority="157" dxfId="2" stopIfTrue="1">
      <formula>$J$91=""</formula>
    </cfRule>
    <cfRule type="expression" priority="158" dxfId="2" stopIfTrue="1">
      <formula>$J$92=""</formula>
    </cfRule>
  </conditionalFormatting>
  <conditionalFormatting sqref="L92:AF92">
    <cfRule type="expression" priority="159" dxfId="7" stopIfTrue="1">
      <formula>$AS$92=""</formula>
    </cfRule>
    <cfRule type="expression" priority="160" dxfId="2" stopIfTrue="1">
      <formula>$J$92=""</formula>
    </cfRule>
    <cfRule type="expression" priority="161" dxfId="2" stopIfTrue="1">
      <formula>$J$93=""</formula>
    </cfRule>
  </conditionalFormatting>
  <conditionalFormatting sqref="L94:AF94">
    <cfRule type="expression" priority="162" dxfId="7" stopIfTrue="1">
      <formula>$AS$94=""</formula>
    </cfRule>
    <cfRule type="expression" priority="163" dxfId="2" stopIfTrue="1">
      <formula>$J$94=""</formula>
    </cfRule>
  </conditionalFormatting>
  <conditionalFormatting sqref="J62:K66">
    <cfRule type="expression" priority="164" dxfId="6" stopIfTrue="1">
      <formula>#REF!&lt;&gt;#REF!</formula>
    </cfRule>
  </conditionalFormatting>
  <conditionalFormatting sqref="J76:K80">
    <cfRule type="expression" priority="165" dxfId="6" stopIfTrue="1">
      <formula>#REF!&lt;&gt;#REF!</formula>
    </cfRule>
  </conditionalFormatting>
  <conditionalFormatting sqref="J90:K94">
    <cfRule type="expression" priority="166" dxfId="6" stopIfTrue="1">
      <formula>#REF!&lt;&gt;#REF!</formula>
    </cfRule>
  </conditionalFormatting>
  <conditionalFormatting sqref="J97:K99">
    <cfRule type="expression" priority="167" dxfId="6" stopIfTrue="1">
      <formula>#REF!&lt;&gt;#REF!</formula>
    </cfRule>
  </conditionalFormatting>
  <conditionalFormatting sqref="AG62:BR62">
    <cfRule type="expression" priority="168" dxfId="2" stopIfTrue="1">
      <formula>$J$63=""</formula>
    </cfRule>
  </conditionalFormatting>
  <conditionalFormatting sqref="AG63:BR63">
    <cfRule type="expression" priority="169" dxfId="2" stopIfTrue="1">
      <formula>$J$63=""</formula>
    </cfRule>
    <cfRule type="expression" priority="170" dxfId="2" stopIfTrue="1">
      <formula>$J$64=""</formula>
    </cfRule>
  </conditionalFormatting>
  <conditionalFormatting sqref="AG64:BR64">
    <cfRule type="expression" priority="171" dxfId="2" stopIfTrue="1">
      <formula>$J$64=""</formula>
    </cfRule>
    <cfRule type="expression" priority="172" dxfId="2" stopIfTrue="1">
      <formula>$J$65=""</formula>
    </cfRule>
  </conditionalFormatting>
  <conditionalFormatting sqref="AG65:BR65">
    <cfRule type="expression" priority="173" dxfId="2" stopIfTrue="1">
      <formula>$J$65=""</formula>
    </cfRule>
    <cfRule type="expression" priority="174" dxfId="2" stopIfTrue="1">
      <formula>$J$66=""</formula>
    </cfRule>
  </conditionalFormatting>
  <conditionalFormatting sqref="AG76:BR76">
    <cfRule type="expression" priority="175" dxfId="2" stopIfTrue="1">
      <formula>$J$77=""</formula>
    </cfRule>
  </conditionalFormatting>
  <conditionalFormatting sqref="AG77:BR77">
    <cfRule type="expression" priority="176" dxfId="2" stopIfTrue="1">
      <formula>$J$77=""</formula>
    </cfRule>
    <cfRule type="expression" priority="177" dxfId="2" stopIfTrue="1">
      <formula>$J$78=""</formula>
    </cfRule>
  </conditionalFormatting>
  <conditionalFormatting sqref="AG78:BR78">
    <cfRule type="expression" priority="178" dxfId="2" stopIfTrue="1">
      <formula>$J$78=""</formula>
    </cfRule>
    <cfRule type="expression" priority="179" dxfId="2" stopIfTrue="1">
      <formula>$J$79=""</formula>
    </cfRule>
  </conditionalFormatting>
  <conditionalFormatting sqref="AG79:BR79">
    <cfRule type="expression" priority="180" dxfId="2" stopIfTrue="1">
      <formula>$J$79=""</formula>
    </cfRule>
    <cfRule type="expression" priority="181" dxfId="2" stopIfTrue="1">
      <formula>$J$80=""</formula>
    </cfRule>
  </conditionalFormatting>
  <conditionalFormatting sqref="AG90:BO90">
    <cfRule type="expression" priority="182" dxfId="2" stopIfTrue="1">
      <formula>$J$91=""</formula>
    </cfRule>
  </conditionalFormatting>
  <conditionalFormatting sqref="AG91:BO91">
    <cfRule type="expression" priority="183" dxfId="2" stopIfTrue="1">
      <formula>$J$91=""</formula>
    </cfRule>
    <cfRule type="expression" priority="184" dxfId="2" stopIfTrue="1">
      <formula>$J$92=""</formula>
    </cfRule>
  </conditionalFormatting>
  <conditionalFormatting sqref="AG92:BO92">
    <cfRule type="expression" priority="185" dxfId="2" stopIfTrue="1">
      <formula>$J$92=""</formula>
    </cfRule>
    <cfRule type="expression" priority="186" dxfId="2" stopIfTrue="1">
      <formula>$J$93=""</formula>
    </cfRule>
  </conditionalFormatting>
  <conditionalFormatting sqref="AG94:BO94">
    <cfRule type="expression" priority="187" dxfId="2" stopIfTrue="1">
      <formula>$J$94=""</formula>
    </cfRule>
  </conditionalFormatting>
  <conditionalFormatting sqref="AG93:BO93">
    <cfRule type="expression" priority="188" dxfId="2" stopIfTrue="1">
      <formula>$J$93=""</formula>
    </cfRule>
  </conditionalFormatting>
  <conditionalFormatting sqref="L93:AF93">
    <cfRule type="expression" priority="189" dxfId="7" stopIfTrue="1">
      <formula>$AS$93=""</formula>
    </cfRule>
    <cfRule type="expression" priority="190" dxfId="2" stopIfTrue="1">
      <formula>$J$93=""</formula>
    </cfRule>
  </conditionalFormatting>
  <conditionalFormatting sqref="BD50:BD51">
    <cfRule type="expression" priority="191" dxfId="3" stopIfTrue="1">
      <formula>AND(#REF!&lt;&gt;"",ISBLANK(BD50))</formula>
    </cfRule>
    <cfRule type="expression" priority="192" dxfId="4" stopIfTrue="1">
      <formula>ISBLANK(BD50)</formula>
    </cfRule>
  </conditionalFormatting>
  <conditionalFormatting sqref="AL50:AM51">
    <cfRule type="expression" priority="193" dxfId="0" stopIfTrue="1">
      <formula>AND(#REF!&lt;#REF!,#REF!&lt;&gt;"",#REF!&lt;&gt;"")</formula>
    </cfRule>
    <cfRule type="expression" priority="194" dxfId="1" stopIfTrue="1">
      <formula>AND(#REF!=#REF!,#REF!&lt;&gt;"",#REF!&lt;&gt;"")</formula>
    </cfRule>
    <cfRule type="expression" priority="195" dxfId="2" stopIfTrue="1">
      <formula>AND(#REF!&gt;#REF!,#REF!&lt;&gt;"",#REF!&lt;&gt;"")</formula>
    </cfRule>
  </conditionalFormatting>
  <conditionalFormatting sqref="AI11:AM12">
    <cfRule type="expression" priority="196" dxfId="4" stopIfTrue="1">
      <formula>AND($U$11=2,ISBLANK($AI$11))</formula>
    </cfRule>
    <cfRule type="expression" priority="197" dxfId="2" stopIfTrue="1">
      <formula>$AC$11=""</formula>
    </cfRule>
  </conditionalFormatting>
  <conditionalFormatting sqref="AG135:BO135">
    <cfRule type="expression" priority="198" dxfId="2" stopIfTrue="1">
      <formula>$J$136=""</formula>
    </cfRule>
  </conditionalFormatting>
  <conditionalFormatting sqref="AG136:BO136">
    <cfRule type="expression" priority="199" dxfId="2" stopIfTrue="1">
      <formula>$J$136=""</formula>
    </cfRule>
    <cfRule type="expression" priority="200" dxfId="2" stopIfTrue="1">
      <formula>$J$137=""</formula>
    </cfRule>
  </conditionalFormatting>
  <conditionalFormatting sqref="AG137:BO137">
    <cfRule type="expression" priority="201" dxfId="2" stopIfTrue="1">
      <formula>$J$137=""</formula>
    </cfRule>
    <cfRule type="expression" priority="202" dxfId="2" stopIfTrue="1">
      <formula>$J$138=""</formula>
    </cfRule>
  </conditionalFormatting>
  <conditionalFormatting sqref="AG138:BO138">
    <cfRule type="expression" priority="203" dxfId="2" stopIfTrue="1">
      <formula>$J$138=""</formula>
    </cfRule>
  </conditionalFormatting>
  <conditionalFormatting sqref="AG148:BO148">
    <cfRule type="expression" priority="204" dxfId="2" stopIfTrue="1">
      <formula>$J$149=""</formula>
    </cfRule>
  </conditionalFormatting>
  <conditionalFormatting sqref="AG149:BO149">
    <cfRule type="expression" priority="205" dxfId="2" stopIfTrue="1">
      <formula>$J$149=""</formula>
    </cfRule>
    <cfRule type="expression" priority="206" dxfId="2" stopIfTrue="1">
      <formula>$J$150=""</formula>
    </cfRule>
  </conditionalFormatting>
  <conditionalFormatting sqref="AG150:BO150">
    <cfRule type="expression" priority="207" dxfId="2" stopIfTrue="1">
      <formula>$J$150=""</formula>
    </cfRule>
    <cfRule type="expression" priority="208" dxfId="2" stopIfTrue="1">
      <formula>$J$151=""</formula>
    </cfRule>
  </conditionalFormatting>
  <conditionalFormatting sqref="AG151:BO151">
    <cfRule type="expression" priority="209" dxfId="2" stopIfTrue="1">
      <formula>$J$151=""</formula>
    </cfRule>
  </conditionalFormatting>
  <dataValidations count="4">
    <dataValidation type="list" allowBlank="1" showInputMessage="1" showErrorMessage="1" sqref="BG163:BJ163 B97:E99 B62:E66 B76:E80 B90:E93 BG159:BJ159 B148:E151 B135:E138">
      <formula1>$HG$1:$HG$3</formula1>
    </dataValidation>
    <dataValidation type="whole" operator="greaterThanOrEqual" allowBlank="1" showErrorMessage="1" errorTitle="Fehler" error="Nur Zahlen eingeben!" sqref="AW156:BA156 AW11:BA12 AI11:AM12 X11:AB12 AI111:AM111 BC111:BF111 X111:AB111 AW111:BA111 AI156:AM156 BC156:BF156 X156:AB156">
      <formula1>0</formula1>
    </dataValidation>
    <dataValidation type="list" allowBlank="1" showInputMessage="1" showErrorMessage="1" sqref="U156:V156 U11:V12 U111:V111">
      <formula1>$B$26:$B$27</formula1>
    </dataValidation>
    <dataValidation type="whole" operator="greaterThanOrEqual" allowBlank="1" showInputMessage="1" showErrorMessage="1" errorTitle="Fehler" error="Nur Zahlen eingeben!" sqref="BB159:BF159 BB26:BF51 BB114:BF125 BB163:BF163">
      <formula1>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9" r:id="rId3"/>
  <headerFooter alignWithMargins="0">
    <oddFooter xml:space="preserve">&amp;R&amp;P von &amp;N </oddFooter>
  </headerFooter>
  <rowBreaks count="2" manualBreakCount="2">
    <brk id="52" max="70" man="1"/>
    <brk id="107" max="7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V190"/>
  <sheetViews>
    <sheetView showGridLines="0" showRowColHeaders="0" workbookViewId="0" topLeftCell="A1">
      <selection activeCell="BF3" sqref="BF3:BL3"/>
    </sheetView>
  </sheetViews>
  <sheetFormatPr defaultColWidth="11.421875" defaultRowHeight="12.75" zeroHeight="1"/>
  <cols>
    <col min="1" max="5" width="1.57421875" style="116" customWidth="1"/>
    <col min="6" max="6" width="2.8515625" style="116" customWidth="1"/>
    <col min="7" max="56" width="1.57421875" style="116" customWidth="1"/>
    <col min="57" max="70" width="1.57421875" style="98" customWidth="1"/>
    <col min="71" max="71" width="1.57421875" style="116" customWidth="1"/>
    <col min="72" max="77" width="1.57421875" style="116" hidden="1" customWidth="1"/>
    <col min="78" max="16384" width="1.7109375" style="116" hidden="1" customWidth="1"/>
  </cols>
  <sheetData>
    <row r="1" spans="51:110" s="1" customFormat="1" ht="7.5" customHeight="1">
      <c r="AY1" s="2"/>
      <c r="AZ1" s="2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2:110" s="1" customFormat="1" ht="33" customHeight="1">
      <c r="B2" s="550" t="str">
        <f>Ergebniseingabe!B2</f>
        <v>Vereinsname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550"/>
      <c r="BA2" s="550"/>
      <c r="BB2" s="123"/>
      <c r="BC2" s="123"/>
      <c r="BD2" s="123"/>
      <c r="BE2" s="123"/>
      <c r="BF2" s="123"/>
      <c r="BG2" s="123"/>
      <c r="BH2" s="123"/>
      <c r="BI2" s="123"/>
      <c r="BJ2" s="123"/>
      <c r="BK2" s="4"/>
      <c r="BL2" s="4"/>
      <c r="BM2" s="4"/>
      <c r="BN2" s="4"/>
      <c r="BO2" s="4"/>
      <c r="BP2" s="4"/>
      <c r="BQ2" s="4"/>
      <c r="BR2" s="4"/>
      <c r="BS2" s="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11" customFormat="1" ht="27" customHeight="1">
      <c r="A3" s="123"/>
      <c r="B3" s="550" t="str">
        <f>Ergebniseingabe!B3</f>
        <v>1. Fair-Play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123"/>
      <c r="BC3" s="123"/>
      <c r="BD3" s="123"/>
      <c r="BE3" s="123"/>
      <c r="BF3" s="272" t="s">
        <v>69</v>
      </c>
      <c r="BG3" s="272"/>
      <c r="BH3" s="272"/>
      <c r="BI3" s="272"/>
      <c r="BJ3" s="272"/>
      <c r="BK3" s="272"/>
      <c r="BL3" s="272"/>
      <c r="BM3" s="7"/>
      <c r="BN3" s="7"/>
      <c r="BO3" s="7"/>
      <c r="BP3" s="7"/>
      <c r="BQ3" s="7"/>
      <c r="BR3" s="7"/>
      <c r="BS3" s="8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2:110" s="12" customFormat="1" ht="15">
      <c r="B4" s="553" t="str">
        <f>Ergebniseingabe!B4</f>
        <v>Fußballturnier für - 2 x 5 u. 1 x 4 Mannschaften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K4" s="13"/>
      <c r="BL4" s="13"/>
      <c r="BM4" s="13"/>
      <c r="BN4" s="13"/>
      <c r="BO4" s="13"/>
      <c r="BP4" s="13"/>
      <c r="BQ4" s="13"/>
      <c r="BR4" s="13"/>
      <c r="BS4" s="14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4:110" s="12" customFormat="1" ht="6" customHeight="1">
      <c r="AR5" s="17"/>
      <c r="AS5" s="17"/>
      <c r="AT5" s="17"/>
      <c r="AU5" s="17"/>
      <c r="AV5" s="17"/>
      <c r="AW5" s="17"/>
      <c r="AX5" s="17"/>
      <c r="AY5" s="18"/>
      <c r="AZ5" s="18"/>
      <c r="BA5" s="17"/>
      <c r="BB5" s="17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19" customFormat="1" ht="14.25">
      <c r="B6" s="552">
        <f>Ergebniseingabe!B6</f>
        <v>40341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</row>
    <row r="7" spans="44:110" s="12" customFormat="1" ht="6" customHeight="1">
      <c r="AR7" s="17"/>
      <c r="AS7" s="17"/>
      <c r="AT7" s="17"/>
      <c r="AU7" s="17"/>
      <c r="AV7" s="17"/>
      <c r="AW7" s="17"/>
      <c r="AX7" s="17"/>
      <c r="AY7" s="18"/>
      <c r="AZ7" s="18"/>
      <c r="BA7" s="17"/>
      <c r="BB7" s="17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12" customFormat="1" ht="15">
      <c r="B8" s="551" t="str">
        <f>Ergebniseingabe!B8</f>
        <v>in ...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25"/>
      <c r="BC8" s="25"/>
      <c r="BD8" s="25"/>
      <c r="BE8" s="25"/>
      <c r="BF8" s="25"/>
      <c r="BG8" s="25"/>
      <c r="BH8" s="25"/>
      <c r="BI8" s="25"/>
      <c r="BJ8" s="25"/>
      <c r="BK8" s="13"/>
      <c r="BL8" s="13"/>
      <c r="BM8" s="13"/>
      <c r="BN8" s="13"/>
      <c r="BO8" s="13"/>
      <c r="BP8" s="13"/>
      <c r="BQ8" s="13"/>
      <c r="BR8" s="13"/>
      <c r="BS8" s="14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</row>
    <row r="9" spans="51:110" s="12" customFormat="1" ht="6" customHeight="1">
      <c r="AY9" s="16"/>
      <c r="AZ9" s="1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5" s="129" customFormat="1" ht="14.25">
      <c r="B10" s="318" t="s">
        <v>81</v>
      </c>
      <c r="C10" s="318"/>
      <c r="D10" s="318"/>
      <c r="E10" s="318"/>
      <c r="F10" s="318"/>
      <c r="G10" s="318"/>
      <c r="H10" s="517">
        <f>Ergebniseingabe!H11</f>
        <v>0.4166666666666667</v>
      </c>
      <c r="I10" s="517"/>
      <c r="J10" s="517"/>
      <c r="K10" s="517"/>
      <c r="L10" s="129" t="s">
        <v>3</v>
      </c>
      <c r="T10" s="130" t="s">
        <v>4</v>
      </c>
      <c r="U10" s="518">
        <f>Ergebniseingabe!U11</f>
        <v>1</v>
      </c>
      <c r="V10" s="518"/>
      <c r="W10" s="131" t="s">
        <v>5</v>
      </c>
      <c r="X10" s="519">
        <f>Ergebniseingabe!X11</f>
        <v>10</v>
      </c>
      <c r="Y10" s="519"/>
      <c r="Z10" s="519"/>
      <c r="AA10" s="519"/>
      <c r="AB10" s="519"/>
      <c r="AC10" s="491">
        <f>Ergebniseingabe!AC11</f>
      </c>
      <c r="AD10" s="491"/>
      <c r="AE10" s="491"/>
      <c r="AF10" s="491"/>
      <c r="AG10" s="491"/>
      <c r="AH10" s="491"/>
      <c r="AI10" s="519">
        <f>IF(Ergebniseingabe!AI11="","",Ergebniseingabe!AI11)</f>
      </c>
      <c r="AJ10" s="519"/>
      <c r="AK10" s="519"/>
      <c r="AL10" s="519"/>
      <c r="AM10" s="519"/>
      <c r="AO10" s="318" t="s">
        <v>6</v>
      </c>
      <c r="AP10" s="318"/>
      <c r="AQ10" s="318"/>
      <c r="AR10" s="318"/>
      <c r="AS10" s="318"/>
      <c r="AT10" s="318"/>
      <c r="AU10" s="318"/>
      <c r="AV10" s="318"/>
      <c r="AW10" s="549">
        <f>Ergebniseingabe!AW11</f>
        <v>2</v>
      </c>
      <c r="AX10" s="549"/>
      <c r="AY10" s="549"/>
      <c r="AZ10" s="549"/>
      <c r="BA10" s="549"/>
      <c r="BB10" s="132"/>
      <c r="BC10" s="132"/>
      <c r="BD10" s="132"/>
      <c r="BE10" s="133"/>
      <c r="BF10" s="133"/>
      <c r="BG10" s="133"/>
      <c r="BH10" s="134"/>
      <c r="BI10" s="134"/>
      <c r="BJ10" s="134"/>
      <c r="BK10" s="133"/>
      <c r="BL10" s="135"/>
      <c r="BM10" s="135"/>
      <c r="BN10" s="135"/>
      <c r="BO10" s="135"/>
      <c r="BP10" s="135"/>
      <c r="BQ10" s="135"/>
      <c r="BR10" s="136"/>
      <c r="BS10" s="136"/>
      <c r="BT10" s="136"/>
      <c r="BU10" s="136"/>
      <c r="BV10" s="134"/>
      <c r="BW10" s="134"/>
      <c r="BX10" s="134"/>
      <c r="BY10" s="134"/>
      <c r="BZ10" s="134"/>
      <c r="CA10" s="134"/>
      <c r="CB10" s="136"/>
      <c r="CC10" s="136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</row>
    <row r="11" spans="51:110" s="1" customFormat="1" ht="12.75" customHeight="1">
      <c r="AY11" s="2"/>
      <c r="AZ11" s="2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51:110" s="1" customFormat="1" ht="12" customHeight="1">
      <c r="AY12" s="2"/>
      <c r="AZ12" s="2"/>
      <c r="BA12" s="3"/>
      <c r="BB12" s="3"/>
      <c r="BC12" s="3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10" s="1" customFormat="1" ht="13.5">
      <c r="B13" s="32" t="s">
        <v>7</v>
      </c>
      <c r="AY13" s="2"/>
      <c r="AZ13" s="2"/>
      <c r="BA13" s="3"/>
      <c r="BB13" s="3"/>
      <c r="BC13" s="3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51:110" s="1" customFormat="1" ht="6" customHeight="1" thickBot="1">
      <c r="AY14" s="2"/>
      <c r="AZ14" s="2"/>
      <c r="BA14" s="3"/>
      <c r="BB14" s="3"/>
      <c r="BC14" s="3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3:98" s="1" customFormat="1" ht="17.25" customHeight="1" thickBot="1">
      <c r="C15" s="509" t="str">
        <f>Ergebniseingabe!C15</f>
        <v>Gruppe A</v>
      </c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1"/>
      <c r="Z15" s="449" t="str">
        <f>Ergebniseingabe!Z15</f>
        <v>Gruppe B</v>
      </c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1"/>
      <c r="AW15" s="458" t="str">
        <f>Ergebniseingabe!AW15</f>
        <v>Gruppe C</v>
      </c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60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2:98" s="1" customFormat="1" ht="17.25" customHeight="1">
      <c r="B16" s="33">
        <v>1</v>
      </c>
      <c r="C16" s="520" t="str">
        <f>Ergebniseingabe!C16</f>
        <v>A1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Y16" s="33">
        <v>1</v>
      </c>
      <c r="Z16" s="520" t="str">
        <f>Ergebniseingabe!Z16</f>
        <v>B1</v>
      </c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80"/>
      <c r="AV16" s="33">
        <v>1</v>
      </c>
      <c r="AW16" s="520" t="str">
        <f>Ergebniseingabe!AW16</f>
        <v>C1</v>
      </c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80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2:98" s="1" customFormat="1" ht="17.25" customHeight="1">
      <c r="B17" s="33">
        <v>2</v>
      </c>
      <c r="C17" s="522" t="str">
        <f>Ergebniseingabe!C17</f>
        <v>A2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2"/>
      <c r="Y17" s="33">
        <v>2</v>
      </c>
      <c r="Z17" s="522" t="str">
        <f>Ergebniseingabe!Z17</f>
        <v>B2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2"/>
      <c r="AV17" s="33">
        <v>2</v>
      </c>
      <c r="AW17" s="522" t="str">
        <f>Ergebniseingabe!AW17</f>
        <v>C2</v>
      </c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2:98" s="1" customFormat="1" ht="17.25" customHeight="1">
      <c r="B18" s="33">
        <v>3</v>
      </c>
      <c r="C18" s="522" t="str">
        <f>Ergebniseingabe!C18</f>
        <v>A3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2"/>
      <c r="Y18" s="33">
        <v>3</v>
      </c>
      <c r="Z18" s="522" t="str">
        <f>Ergebniseingabe!Z18</f>
        <v>B3</v>
      </c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2"/>
      <c r="AV18" s="33">
        <v>3</v>
      </c>
      <c r="AW18" s="522" t="str">
        <f>Ergebniseingabe!AW18</f>
        <v>C3</v>
      </c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2:98" s="1" customFormat="1" ht="17.25" customHeight="1" thickBot="1">
      <c r="B19" s="33">
        <v>4</v>
      </c>
      <c r="C19" s="522" t="str">
        <f>Ergebniseingabe!C19</f>
        <v>A4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2"/>
      <c r="Y19" s="33">
        <v>4</v>
      </c>
      <c r="Z19" s="522" t="str">
        <f>Ergebniseingabe!Z19</f>
        <v>B4</v>
      </c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2"/>
      <c r="AV19" s="33">
        <v>4</v>
      </c>
      <c r="AW19" s="523" t="str">
        <f>Ergebniseingabe!AW19</f>
        <v>C4</v>
      </c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5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2:98" s="1" customFormat="1" ht="17.25" customHeight="1" thickBot="1">
      <c r="B20" s="33">
        <v>5</v>
      </c>
      <c r="C20" s="521" t="str">
        <f>Ergebniseingabe!C20</f>
        <v>A5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  <c r="Y20" s="33">
        <v>5</v>
      </c>
      <c r="Z20" s="521" t="str">
        <f>Ergebniseingabe!Z20</f>
        <v>B5</v>
      </c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9"/>
      <c r="AV20" s="33">
        <v>5</v>
      </c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108" s="1" customFormat="1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5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51:110" s="1" customFormat="1" ht="12.75">
      <c r="AY22" s="2"/>
      <c r="AZ22" s="2"/>
      <c r="BA22" s="3"/>
      <c r="BB22" s="3"/>
      <c r="BC22" s="3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2:110" s="1" customFormat="1" ht="13.5">
      <c r="B23" s="32" t="s">
        <v>25</v>
      </c>
      <c r="N23" s="35"/>
      <c r="AY23" s="2"/>
      <c r="AZ23" s="2"/>
      <c r="BA23" s="3"/>
      <c r="BB23" s="3"/>
      <c r="BC23" s="3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51:110" s="1" customFormat="1" ht="6" customHeight="1" thickBot="1">
      <c r="AY24" s="2"/>
      <c r="AZ24" s="2"/>
      <c r="BA24" s="3"/>
      <c r="BB24" s="3"/>
      <c r="BC24" s="3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2:115" s="1" customFormat="1" ht="16.5" customHeight="1" thickBot="1">
      <c r="B25" s="411" t="s">
        <v>26</v>
      </c>
      <c r="C25" s="412"/>
      <c r="D25" s="347" t="s">
        <v>27</v>
      </c>
      <c r="E25" s="348"/>
      <c r="F25" s="357"/>
      <c r="G25" s="347" t="s">
        <v>82</v>
      </c>
      <c r="H25" s="348"/>
      <c r="I25" s="348"/>
      <c r="J25" s="357"/>
      <c r="K25" s="347" t="s">
        <v>28</v>
      </c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57"/>
      <c r="BB25" s="347" t="s">
        <v>29</v>
      </c>
      <c r="BC25" s="348"/>
      <c r="BD25" s="348"/>
      <c r="BE25" s="348"/>
      <c r="BF25" s="348"/>
      <c r="BG25" s="126"/>
      <c r="BH25" s="127"/>
      <c r="BI25" s="2"/>
      <c r="BJ25" s="3"/>
      <c r="BK25" s="3"/>
      <c r="BL25" s="3"/>
      <c r="BM25" s="3"/>
      <c r="BN25" s="3"/>
      <c r="BO25" s="3"/>
      <c r="BP25" s="3"/>
      <c r="BQ25" s="5"/>
      <c r="BR25" s="36"/>
      <c r="BS25" s="37"/>
      <c r="BT25" s="38"/>
      <c r="BU25" s="38"/>
      <c r="BV25" s="38"/>
      <c r="BW25" s="38"/>
      <c r="BX25" s="38"/>
      <c r="BY25" s="39"/>
      <c r="BZ25" s="39"/>
      <c r="CA25" s="38"/>
      <c r="CB25" s="38"/>
      <c r="CC25" s="38"/>
      <c r="CD25" s="38"/>
      <c r="CE25" s="38"/>
      <c r="CF25" s="40"/>
      <c r="CG25" s="40"/>
      <c r="CH25" s="40"/>
      <c r="CI25" s="40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2:115" s="41" customFormat="1" ht="15.75" customHeight="1">
      <c r="B26" s="428">
        <v>1</v>
      </c>
      <c r="C26" s="429"/>
      <c r="D26" s="368" t="s">
        <v>30</v>
      </c>
      <c r="E26" s="368"/>
      <c r="F26" s="368"/>
      <c r="G26" s="198">
        <f>Ergebniseingabe!G26</f>
        <v>0.4166666666666667</v>
      </c>
      <c r="H26" s="199"/>
      <c r="I26" s="199"/>
      <c r="J26" s="200"/>
      <c r="K26" s="358" t="str">
        <f>Ergebniseingabe!K26</f>
        <v>A1</v>
      </c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42" t="s">
        <v>31</v>
      </c>
      <c r="AG26" s="193" t="str">
        <f>Ergebniseingabe!AG26</f>
        <v>A2</v>
      </c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4"/>
      <c r="BB26" s="526">
        <f>IF(Ergebniseingabe!BB26="","",Ergebniseingabe!BB26)</f>
      </c>
      <c r="BC26" s="527"/>
      <c r="BD26" s="527"/>
      <c r="BE26" s="528">
        <f>IF(Ergebniseingabe!BE26="","",Ergebniseingabe!BE26)</f>
      </c>
      <c r="BF26" s="529"/>
      <c r="BG26" s="128"/>
      <c r="BH26" s="81"/>
      <c r="BI26" s="43"/>
      <c r="BQ26" s="44"/>
      <c r="BR26" s="45"/>
      <c r="BS26" s="44"/>
      <c r="BT26" s="38"/>
      <c r="BU26" s="38"/>
      <c r="BV26" s="38"/>
      <c r="BW26" s="38"/>
      <c r="BX26" s="38"/>
      <c r="BY26" s="46"/>
      <c r="BZ26" s="39"/>
      <c r="CA26" s="38"/>
      <c r="CB26" s="47"/>
      <c r="CC26" s="38"/>
      <c r="CD26" s="548"/>
      <c r="CE26" s="548"/>
      <c r="CF26" s="548"/>
      <c r="CG26" s="48"/>
      <c r="CH26" s="49"/>
      <c r="CI26" s="49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2:115" s="1" customFormat="1" ht="15.75" customHeight="1">
      <c r="B27" s="375">
        <v>2</v>
      </c>
      <c r="C27" s="376"/>
      <c r="D27" s="371" t="s">
        <v>32</v>
      </c>
      <c r="E27" s="371"/>
      <c r="F27" s="371"/>
      <c r="G27" s="173">
        <f>Ergebniseingabe!G27</f>
        <v>0.42500000000000004</v>
      </c>
      <c r="H27" s="174"/>
      <c r="I27" s="174"/>
      <c r="J27" s="171"/>
      <c r="K27" s="166" t="str">
        <f>Ergebniseingabe!K27</f>
        <v>B1</v>
      </c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50" t="s">
        <v>31</v>
      </c>
      <c r="AG27" s="203" t="str">
        <f>Ergebniseingabe!AG27</f>
        <v>B2</v>
      </c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4"/>
      <c r="BB27" s="531">
        <f>IF(Ergebniseingabe!BB27="","",Ergebniseingabe!BB27)</f>
      </c>
      <c r="BC27" s="532"/>
      <c r="BD27" s="532"/>
      <c r="BE27" s="544">
        <f>IF(Ergebniseingabe!BE27="","",Ergebniseingabe!BE27)</f>
      </c>
      <c r="BF27" s="545"/>
      <c r="BG27" s="128"/>
      <c r="BH27" s="81"/>
      <c r="BI27" s="2"/>
      <c r="BJ27" s="3"/>
      <c r="BK27" s="3"/>
      <c r="BL27" s="3"/>
      <c r="BM27" s="3"/>
      <c r="BN27" s="3"/>
      <c r="BO27" s="3"/>
      <c r="BP27" s="3"/>
      <c r="BQ27" s="5"/>
      <c r="BR27" s="45"/>
      <c r="BS27" s="5"/>
      <c r="BT27" s="38"/>
      <c r="BU27" s="38"/>
      <c r="BV27" s="38"/>
      <c r="BW27" s="38"/>
      <c r="BX27" s="38"/>
      <c r="BY27" s="46"/>
      <c r="BZ27" s="39"/>
      <c r="CA27" s="38"/>
      <c r="CB27" s="38"/>
      <c r="CC27" s="46"/>
      <c r="CD27" s="40"/>
      <c r="CE27" s="51"/>
      <c r="CF27" s="52"/>
      <c r="CG27" s="53"/>
      <c r="CH27" s="40"/>
      <c r="CI27" s="40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2:115" s="1" customFormat="1" ht="15.75" customHeight="1" thickBot="1">
      <c r="B28" s="541">
        <v>3</v>
      </c>
      <c r="C28" s="542"/>
      <c r="D28" s="543" t="s">
        <v>33</v>
      </c>
      <c r="E28" s="543"/>
      <c r="F28" s="543"/>
      <c r="G28" s="173">
        <f>Ergebniseingabe!G28</f>
        <v>0.4333333333333334</v>
      </c>
      <c r="H28" s="174"/>
      <c r="I28" s="174"/>
      <c r="J28" s="171"/>
      <c r="K28" s="197" t="str">
        <f>Ergebniseingabe!K28</f>
        <v>C1</v>
      </c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99" t="s">
        <v>31</v>
      </c>
      <c r="AG28" s="195" t="str">
        <f>Ergebniseingabe!AG28</f>
        <v>C2</v>
      </c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6"/>
      <c r="BB28" s="531">
        <f>IF(Ergebniseingabe!BB28="","",Ergebniseingabe!BB28)</f>
      </c>
      <c r="BC28" s="532"/>
      <c r="BD28" s="532"/>
      <c r="BE28" s="536">
        <f>IF(Ergebniseingabe!BE28="","",Ergebniseingabe!BE28)</f>
      </c>
      <c r="BF28" s="537"/>
      <c r="BG28" s="128"/>
      <c r="BH28" s="81"/>
      <c r="BI28" s="2"/>
      <c r="BJ28" s="3"/>
      <c r="BK28" s="3"/>
      <c r="BL28" s="3"/>
      <c r="BM28" s="3"/>
      <c r="BN28" s="3"/>
      <c r="BO28" s="3"/>
      <c r="BP28" s="3"/>
      <c r="BQ28" s="5"/>
      <c r="BR28" s="45"/>
      <c r="BS28" s="5"/>
      <c r="BT28" s="38"/>
      <c r="BU28" s="38"/>
      <c r="BV28" s="38"/>
      <c r="BW28" s="38"/>
      <c r="BX28" s="38"/>
      <c r="BY28" s="46"/>
      <c r="BZ28" s="39"/>
      <c r="CA28" s="38"/>
      <c r="CB28" s="38"/>
      <c r="CC28" s="46"/>
      <c r="CD28" s="40"/>
      <c r="CE28" s="51"/>
      <c r="CF28" s="52"/>
      <c r="CG28" s="53"/>
      <c r="CH28" s="40"/>
      <c r="CI28" s="40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2:115" s="1" customFormat="1" ht="15.75" customHeight="1">
      <c r="B29" s="428">
        <v>4</v>
      </c>
      <c r="C29" s="429"/>
      <c r="D29" s="368" t="s">
        <v>30</v>
      </c>
      <c r="E29" s="368"/>
      <c r="F29" s="368"/>
      <c r="G29" s="198">
        <f>Ergebniseingabe!G29</f>
        <v>0.44166666666666676</v>
      </c>
      <c r="H29" s="199"/>
      <c r="I29" s="199"/>
      <c r="J29" s="200"/>
      <c r="K29" s="358" t="str">
        <f>Ergebniseingabe!K29</f>
        <v>A3</v>
      </c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42" t="s">
        <v>31</v>
      </c>
      <c r="AG29" s="193" t="str">
        <f>Ergebniseingabe!AG29</f>
        <v>A4</v>
      </c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4"/>
      <c r="BB29" s="526">
        <f>IF(Ergebniseingabe!BB29="","",Ergebniseingabe!BB29)</f>
      </c>
      <c r="BC29" s="527"/>
      <c r="BD29" s="527"/>
      <c r="BE29" s="546">
        <f>IF(Ergebniseingabe!BE29="","",Ergebniseingabe!BE29)</f>
      </c>
      <c r="BF29" s="547"/>
      <c r="BG29" s="128"/>
      <c r="BH29" s="81"/>
      <c r="BI29" s="2"/>
      <c r="BJ29" s="3"/>
      <c r="BK29" s="3"/>
      <c r="BL29" s="3"/>
      <c r="BM29" s="3"/>
      <c r="BN29" s="3"/>
      <c r="BO29" s="3"/>
      <c r="BP29" s="3"/>
      <c r="BQ29" s="5"/>
      <c r="BR29" s="45"/>
      <c r="BS29" s="5"/>
      <c r="BT29" s="38"/>
      <c r="BU29" s="38"/>
      <c r="BV29" s="38"/>
      <c r="BW29" s="38"/>
      <c r="BX29" s="38"/>
      <c r="BY29" s="46"/>
      <c r="BZ29" s="39"/>
      <c r="CA29" s="38"/>
      <c r="CB29" s="38"/>
      <c r="CC29" s="46"/>
      <c r="CD29" s="40"/>
      <c r="CE29" s="51"/>
      <c r="CF29" s="52"/>
      <c r="CG29" s="53"/>
      <c r="CH29" s="40"/>
      <c r="CI29" s="40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2:115" s="1" customFormat="1" ht="15.75" customHeight="1">
      <c r="B30" s="375">
        <v>5</v>
      </c>
      <c r="C30" s="376"/>
      <c r="D30" s="371" t="s">
        <v>32</v>
      </c>
      <c r="E30" s="371"/>
      <c r="F30" s="371"/>
      <c r="G30" s="173">
        <f>Ergebniseingabe!G30</f>
        <v>0.4500000000000001</v>
      </c>
      <c r="H30" s="174"/>
      <c r="I30" s="174"/>
      <c r="J30" s="171"/>
      <c r="K30" s="166" t="str">
        <f>Ergebniseingabe!K30</f>
        <v>B3</v>
      </c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50" t="s">
        <v>31</v>
      </c>
      <c r="AG30" s="203" t="str">
        <f>Ergebniseingabe!AG30</f>
        <v>B4</v>
      </c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4"/>
      <c r="BB30" s="531">
        <f>IF(Ergebniseingabe!BB30="","",Ergebniseingabe!BB30)</f>
      </c>
      <c r="BC30" s="532"/>
      <c r="BD30" s="532"/>
      <c r="BE30" s="544">
        <f>IF(Ergebniseingabe!BE30="","",Ergebniseingabe!BE30)</f>
      </c>
      <c r="BF30" s="545"/>
      <c r="BG30" s="128"/>
      <c r="BH30" s="81"/>
      <c r="BI30" s="2"/>
      <c r="BJ30" s="3"/>
      <c r="BK30" s="3"/>
      <c r="BL30" s="3"/>
      <c r="BM30" s="3"/>
      <c r="BN30" s="3"/>
      <c r="BO30" s="3"/>
      <c r="BP30" s="3"/>
      <c r="BQ30" s="5"/>
      <c r="BR30" s="45"/>
      <c r="BS30" s="5"/>
      <c r="BT30" s="38"/>
      <c r="BU30" s="38"/>
      <c r="BV30" s="38"/>
      <c r="BW30" s="38"/>
      <c r="BX30" s="38"/>
      <c r="BY30" s="46"/>
      <c r="BZ30" s="39"/>
      <c r="CA30" s="38"/>
      <c r="CB30" s="38"/>
      <c r="CC30" s="46"/>
      <c r="CD30" s="40"/>
      <c r="CE30" s="51"/>
      <c r="CF30" s="52"/>
      <c r="CG30" s="53"/>
      <c r="CH30" s="40"/>
      <c r="CI30" s="40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2:115" s="1" customFormat="1" ht="15.75" customHeight="1" thickBot="1">
      <c r="B31" s="541">
        <v>6</v>
      </c>
      <c r="C31" s="542"/>
      <c r="D31" s="543" t="s">
        <v>33</v>
      </c>
      <c r="E31" s="543"/>
      <c r="F31" s="543"/>
      <c r="G31" s="173">
        <f>Ergebniseingabe!G31</f>
        <v>0.4583333333333335</v>
      </c>
      <c r="H31" s="174"/>
      <c r="I31" s="174"/>
      <c r="J31" s="171"/>
      <c r="K31" s="166" t="str">
        <f>Ergebniseingabe!K31</f>
        <v>C3</v>
      </c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99" t="s">
        <v>31</v>
      </c>
      <c r="AG31" s="203" t="str">
        <f>Ergebniseingabe!AG31</f>
        <v>C4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4"/>
      <c r="BB31" s="531">
        <f>IF(Ergebniseingabe!BB31="","",Ergebniseingabe!BB31)</f>
      </c>
      <c r="BC31" s="532"/>
      <c r="BD31" s="532"/>
      <c r="BE31" s="536">
        <f>IF(Ergebniseingabe!BE31="","",Ergebniseingabe!BE31)</f>
      </c>
      <c r="BF31" s="537"/>
      <c r="BG31" s="128"/>
      <c r="BH31" s="81"/>
      <c r="BI31" s="2"/>
      <c r="BJ31" s="3"/>
      <c r="BK31" s="3"/>
      <c r="BL31" s="3"/>
      <c r="BM31" s="3"/>
      <c r="BN31" s="3"/>
      <c r="BO31" s="3"/>
      <c r="BP31" s="3"/>
      <c r="BQ31" s="5"/>
      <c r="BR31" s="45"/>
      <c r="BS31" s="5"/>
      <c r="BT31" s="38"/>
      <c r="BU31" s="38"/>
      <c r="BV31" s="38"/>
      <c r="BW31" s="38"/>
      <c r="BX31" s="38"/>
      <c r="BY31" s="46"/>
      <c r="BZ31" s="39"/>
      <c r="CA31" s="38"/>
      <c r="CB31" s="38"/>
      <c r="CC31" s="46"/>
      <c r="CD31" s="40"/>
      <c r="CE31" s="51"/>
      <c r="CF31" s="52"/>
      <c r="CG31" s="53"/>
      <c r="CH31" s="40"/>
      <c r="CI31" s="40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2:115" s="1" customFormat="1" ht="15.75" customHeight="1">
      <c r="B32" s="428">
        <v>7</v>
      </c>
      <c r="C32" s="429"/>
      <c r="D32" s="368" t="s">
        <v>30</v>
      </c>
      <c r="E32" s="368"/>
      <c r="F32" s="368"/>
      <c r="G32" s="198">
        <f>Ergebniseingabe!G32</f>
        <v>0.46666666666666684</v>
      </c>
      <c r="H32" s="199"/>
      <c r="I32" s="199"/>
      <c r="J32" s="200"/>
      <c r="K32" s="358" t="str">
        <f>Ergebniseingabe!K32</f>
        <v>A5</v>
      </c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42" t="s">
        <v>31</v>
      </c>
      <c r="AG32" s="193" t="str">
        <f>Ergebniseingabe!AG32</f>
        <v>A1</v>
      </c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4"/>
      <c r="BB32" s="526">
        <f>IF(Ergebniseingabe!BB32="","",Ergebniseingabe!BB32)</f>
      </c>
      <c r="BC32" s="527"/>
      <c r="BD32" s="527"/>
      <c r="BE32" s="546">
        <f>IF(Ergebniseingabe!BE32="","",Ergebniseingabe!BE32)</f>
      </c>
      <c r="BF32" s="547"/>
      <c r="BG32" s="128"/>
      <c r="BH32" s="81"/>
      <c r="BI32" s="54"/>
      <c r="BJ32" s="3"/>
      <c r="BK32" s="3"/>
      <c r="BL32" s="3"/>
      <c r="BM32" s="3"/>
      <c r="BN32" s="3"/>
      <c r="BO32" s="3"/>
      <c r="BP32" s="3"/>
      <c r="BQ32" s="5"/>
      <c r="BR32" s="45"/>
      <c r="BS32" s="5"/>
      <c r="BT32" s="55"/>
      <c r="BU32" s="56"/>
      <c r="BV32" s="38"/>
      <c r="BW32" s="38"/>
      <c r="BX32" s="38"/>
      <c r="BY32" s="46"/>
      <c r="BZ32" s="39"/>
      <c r="CA32" s="38"/>
      <c r="CB32" s="2"/>
      <c r="CC32" s="2"/>
      <c r="CD32" s="2"/>
      <c r="CE32" s="2"/>
      <c r="CF32" s="2"/>
      <c r="CG32" s="2"/>
      <c r="CH32" s="40"/>
      <c r="CI32" s="40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2:115" s="1" customFormat="1" ht="15.75" customHeight="1" thickBot="1">
      <c r="B33" s="375">
        <v>8</v>
      </c>
      <c r="C33" s="376"/>
      <c r="D33" s="371" t="s">
        <v>32</v>
      </c>
      <c r="E33" s="371"/>
      <c r="F33" s="371"/>
      <c r="G33" s="173">
        <f>Ergebniseingabe!G33</f>
        <v>0.4750000000000002</v>
      </c>
      <c r="H33" s="174"/>
      <c r="I33" s="174"/>
      <c r="J33" s="171"/>
      <c r="K33" s="166" t="str">
        <f>Ergebniseingabe!K33</f>
        <v>B5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50" t="s">
        <v>31</v>
      </c>
      <c r="AG33" s="203" t="str">
        <f>Ergebniseingabe!AG33</f>
        <v>B1</v>
      </c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4"/>
      <c r="BB33" s="531">
        <f>IF(Ergebniseingabe!BB33="","",Ergebniseingabe!BB33)</f>
      </c>
      <c r="BC33" s="532"/>
      <c r="BD33" s="532"/>
      <c r="BE33" s="536">
        <f>IF(Ergebniseingabe!BE33="","",Ergebniseingabe!BE33)</f>
      </c>
      <c r="BF33" s="537"/>
      <c r="BG33" s="128"/>
      <c r="BH33" s="81"/>
      <c r="BI33" s="54"/>
      <c r="BJ33" s="3"/>
      <c r="BK33" s="3"/>
      <c r="BL33" s="3"/>
      <c r="BM33" s="3"/>
      <c r="BN33" s="3"/>
      <c r="BO33" s="3"/>
      <c r="BP33" s="3"/>
      <c r="BQ33" s="5"/>
      <c r="BR33" s="45"/>
      <c r="BS33" s="5"/>
      <c r="BT33" s="55"/>
      <c r="BU33" s="56"/>
      <c r="BV33" s="38"/>
      <c r="BW33" s="38"/>
      <c r="BX33" s="38"/>
      <c r="BY33" s="46"/>
      <c r="BZ33" s="39"/>
      <c r="CA33" s="38"/>
      <c r="CB33" s="47"/>
      <c r="CC33" s="38"/>
      <c r="CD33" s="548"/>
      <c r="CE33" s="548"/>
      <c r="CF33" s="548"/>
      <c r="CG33" s="48"/>
      <c r="CH33" s="40"/>
      <c r="CI33" s="40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2:115" s="1" customFormat="1" ht="15.75" customHeight="1">
      <c r="B34" s="428">
        <v>9</v>
      </c>
      <c r="C34" s="429"/>
      <c r="D34" s="368" t="s">
        <v>30</v>
      </c>
      <c r="E34" s="368"/>
      <c r="F34" s="368"/>
      <c r="G34" s="198">
        <f>Ergebniseingabe!G34</f>
        <v>0.48333333333333356</v>
      </c>
      <c r="H34" s="199"/>
      <c r="I34" s="199"/>
      <c r="J34" s="200"/>
      <c r="K34" s="358" t="str">
        <f>Ergebniseingabe!K34</f>
        <v>A2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42" t="s">
        <v>31</v>
      </c>
      <c r="AG34" s="193" t="str">
        <f>Ergebniseingabe!AG34</f>
        <v>A3</v>
      </c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4"/>
      <c r="BB34" s="526">
        <f>IF(Ergebniseingabe!BB34="","",Ergebniseingabe!BB34)</f>
      </c>
      <c r="BC34" s="527"/>
      <c r="BD34" s="527"/>
      <c r="BE34" s="546">
        <f>IF(Ergebniseingabe!BE34="","",Ergebniseingabe!BE34)</f>
      </c>
      <c r="BF34" s="547"/>
      <c r="BG34" s="128"/>
      <c r="BH34" s="81"/>
      <c r="BI34" s="54"/>
      <c r="BJ34" s="3"/>
      <c r="BK34" s="3"/>
      <c r="BL34" s="3"/>
      <c r="BM34" s="3"/>
      <c r="BN34" s="3"/>
      <c r="BO34" s="3"/>
      <c r="BP34" s="3"/>
      <c r="BQ34" s="5"/>
      <c r="BR34" s="45"/>
      <c r="BS34" s="5"/>
      <c r="BT34" s="55"/>
      <c r="BU34" s="56"/>
      <c r="BV34" s="38"/>
      <c r="BW34" s="38"/>
      <c r="BX34" s="38"/>
      <c r="BY34" s="46"/>
      <c r="BZ34" s="39"/>
      <c r="CA34" s="38"/>
      <c r="CB34" s="38"/>
      <c r="CC34" s="46"/>
      <c r="CD34" s="40"/>
      <c r="CE34" s="51"/>
      <c r="CF34" s="52"/>
      <c r="CG34" s="53"/>
      <c r="CH34" s="40"/>
      <c r="CI34" s="40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2:115" s="1" customFormat="1" ht="15.75" customHeight="1">
      <c r="B35" s="375">
        <v>10</v>
      </c>
      <c r="C35" s="376"/>
      <c r="D35" s="371" t="s">
        <v>32</v>
      </c>
      <c r="E35" s="371"/>
      <c r="F35" s="371"/>
      <c r="G35" s="173">
        <f>Ergebniseingabe!G35</f>
        <v>0.4916666666666669</v>
      </c>
      <c r="H35" s="174"/>
      <c r="I35" s="174"/>
      <c r="J35" s="171"/>
      <c r="K35" s="166" t="str">
        <f>Ergebniseingabe!K35</f>
        <v>B2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50" t="s">
        <v>31</v>
      </c>
      <c r="AG35" s="203" t="str">
        <f>Ergebniseingabe!AG35</f>
        <v>B3</v>
      </c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4"/>
      <c r="BB35" s="531">
        <f>IF(Ergebniseingabe!BB35="","",Ergebniseingabe!BB35)</f>
      </c>
      <c r="BC35" s="532"/>
      <c r="BD35" s="532"/>
      <c r="BE35" s="544">
        <f>IF(Ergebniseingabe!BE35="","",Ergebniseingabe!BE35)</f>
      </c>
      <c r="BF35" s="545"/>
      <c r="BG35" s="128"/>
      <c r="BH35" s="81"/>
      <c r="BI35" s="54"/>
      <c r="BJ35" s="3"/>
      <c r="BK35" s="3"/>
      <c r="BL35" s="3"/>
      <c r="BM35" s="3"/>
      <c r="BN35" s="3"/>
      <c r="BO35" s="3"/>
      <c r="BP35" s="3"/>
      <c r="BQ35" s="5"/>
      <c r="BR35" s="45"/>
      <c r="BS35" s="5"/>
      <c r="BT35" s="55"/>
      <c r="BU35" s="56"/>
      <c r="BV35" s="38"/>
      <c r="BW35" s="38"/>
      <c r="BX35" s="38"/>
      <c r="BY35" s="46"/>
      <c r="BZ35" s="39"/>
      <c r="CA35" s="38"/>
      <c r="CB35" s="38"/>
      <c r="CC35" s="46"/>
      <c r="CD35" s="40"/>
      <c r="CE35" s="51"/>
      <c r="CF35" s="52"/>
      <c r="CG35" s="53"/>
      <c r="CH35" s="40"/>
      <c r="CI35" s="40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2:115" s="1" customFormat="1" ht="15.75" customHeight="1" thickBot="1">
      <c r="B36" s="541">
        <v>11</v>
      </c>
      <c r="C36" s="542"/>
      <c r="D36" s="543" t="s">
        <v>33</v>
      </c>
      <c r="E36" s="543"/>
      <c r="F36" s="543"/>
      <c r="G36" s="173">
        <f>Ergebniseingabe!G36</f>
        <v>0.5000000000000002</v>
      </c>
      <c r="H36" s="174"/>
      <c r="I36" s="174"/>
      <c r="J36" s="171"/>
      <c r="K36" s="166" t="str">
        <f>Ergebniseingabe!K36</f>
        <v>C2</v>
      </c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99" t="s">
        <v>31</v>
      </c>
      <c r="AG36" s="203" t="str">
        <f>Ergebniseingabe!AG36</f>
        <v>C3</v>
      </c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4"/>
      <c r="BB36" s="531">
        <f>IF(Ergebniseingabe!BB36="","",Ergebniseingabe!BB36)</f>
      </c>
      <c r="BC36" s="532"/>
      <c r="BD36" s="532"/>
      <c r="BE36" s="536">
        <f>IF(Ergebniseingabe!BE36="","",Ergebniseingabe!BE36)</f>
      </c>
      <c r="BF36" s="537"/>
      <c r="BG36" s="128"/>
      <c r="BH36" s="81"/>
      <c r="BI36" s="54"/>
      <c r="BJ36" s="3"/>
      <c r="BK36" s="3"/>
      <c r="BL36" s="3"/>
      <c r="BM36" s="3"/>
      <c r="BN36" s="3"/>
      <c r="BO36" s="3"/>
      <c r="BP36" s="3"/>
      <c r="BQ36" s="5"/>
      <c r="BR36" s="45"/>
      <c r="BS36" s="5"/>
      <c r="BT36" s="38"/>
      <c r="BU36" s="38"/>
      <c r="BV36" s="38"/>
      <c r="BW36" s="38"/>
      <c r="BX36" s="38"/>
      <c r="BY36" s="46"/>
      <c r="BZ36" s="39"/>
      <c r="CA36" s="38"/>
      <c r="CB36" s="38"/>
      <c r="CC36" s="46"/>
      <c r="CD36" s="40"/>
      <c r="CE36" s="51"/>
      <c r="CF36" s="52"/>
      <c r="CG36" s="53"/>
      <c r="CH36" s="40"/>
      <c r="CI36" s="40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2:115" s="1" customFormat="1" ht="15.75" customHeight="1">
      <c r="B37" s="428">
        <v>12</v>
      </c>
      <c r="C37" s="429"/>
      <c r="D37" s="368" t="s">
        <v>30</v>
      </c>
      <c r="E37" s="368"/>
      <c r="F37" s="368"/>
      <c r="G37" s="198">
        <f>Ergebniseingabe!G37</f>
        <v>0.5083333333333335</v>
      </c>
      <c r="H37" s="199"/>
      <c r="I37" s="199"/>
      <c r="J37" s="200"/>
      <c r="K37" s="358" t="str">
        <f>Ergebniseingabe!K37</f>
        <v>A4</v>
      </c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42" t="s">
        <v>31</v>
      </c>
      <c r="AG37" s="193" t="str">
        <f>Ergebniseingabe!AG37</f>
        <v>A5</v>
      </c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4"/>
      <c r="BB37" s="526">
        <f>IF(Ergebniseingabe!BB37="","",Ergebniseingabe!BB37)</f>
      </c>
      <c r="BC37" s="527"/>
      <c r="BD37" s="527"/>
      <c r="BE37" s="546">
        <f>IF(Ergebniseingabe!BE37="","",Ergebniseingabe!BE37)</f>
      </c>
      <c r="BF37" s="547"/>
      <c r="BG37" s="128"/>
      <c r="BH37" s="81"/>
      <c r="BI37" s="54"/>
      <c r="BJ37" s="3"/>
      <c r="BK37" s="3"/>
      <c r="BL37" s="3"/>
      <c r="BM37" s="3"/>
      <c r="BN37" s="3"/>
      <c r="BO37" s="3"/>
      <c r="BP37" s="3"/>
      <c r="BQ37" s="5"/>
      <c r="BR37" s="45"/>
      <c r="BS37" s="5"/>
      <c r="BT37" s="38"/>
      <c r="BU37" s="38"/>
      <c r="BV37" s="38"/>
      <c r="BW37" s="38"/>
      <c r="BX37" s="38"/>
      <c r="BY37" s="46"/>
      <c r="BZ37" s="39"/>
      <c r="CA37" s="38"/>
      <c r="CB37" s="38"/>
      <c r="CC37" s="46"/>
      <c r="CD37" s="40"/>
      <c r="CE37" s="51"/>
      <c r="CF37" s="52"/>
      <c r="CG37" s="53"/>
      <c r="CH37" s="40"/>
      <c r="CI37" s="40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2:115" s="1" customFormat="1" ht="15.75" customHeight="1" thickBot="1">
      <c r="B38" s="375">
        <v>13</v>
      </c>
      <c r="C38" s="376"/>
      <c r="D38" s="371" t="s">
        <v>32</v>
      </c>
      <c r="E38" s="371"/>
      <c r="F38" s="371"/>
      <c r="G38" s="173">
        <f>Ergebniseingabe!G38</f>
        <v>0.5166666666666668</v>
      </c>
      <c r="H38" s="174"/>
      <c r="I38" s="174"/>
      <c r="J38" s="171"/>
      <c r="K38" s="166" t="str">
        <f>Ergebniseingabe!K38</f>
        <v>B4</v>
      </c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50" t="s">
        <v>31</v>
      </c>
      <c r="AG38" s="203" t="str">
        <f>Ergebniseingabe!AG38</f>
        <v>B5</v>
      </c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4"/>
      <c r="BB38" s="531">
        <f>IF(Ergebniseingabe!BB38="","",Ergebniseingabe!BB38)</f>
      </c>
      <c r="BC38" s="532"/>
      <c r="BD38" s="532"/>
      <c r="BE38" s="536">
        <f>IF(Ergebniseingabe!BE38="","",Ergebniseingabe!BE38)</f>
      </c>
      <c r="BF38" s="537"/>
      <c r="BG38" s="128"/>
      <c r="BH38" s="81"/>
      <c r="BI38" s="54"/>
      <c r="BJ38" s="3"/>
      <c r="BK38" s="3"/>
      <c r="BL38" s="3"/>
      <c r="BM38" s="3"/>
      <c r="BN38" s="3"/>
      <c r="BO38" s="3"/>
      <c r="BP38" s="3"/>
      <c r="BQ38" s="5"/>
      <c r="BR38" s="45"/>
      <c r="BS38" s="5"/>
      <c r="BT38" s="55"/>
      <c r="BU38" s="56"/>
      <c r="BV38" s="38"/>
      <c r="BW38" s="38"/>
      <c r="BX38" s="38"/>
      <c r="BY38" s="46"/>
      <c r="BZ38" s="39"/>
      <c r="CA38" s="38"/>
      <c r="CB38" s="2"/>
      <c r="CC38" s="2"/>
      <c r="CD38" s="2"/>
      <c r="CE38" s="2"/>
      <c r="CF38" s="2"/>
      <c r="CG38" s="2"/>
      <c r="CH38" s="40"/>
      <c r="CI38" s="40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2:115" s="1" customFormat="1" ht="15.75" customHeight="1">
      <c r="B39" s="428">
        <v>14</v>
      </c>
      <c r="C39" s="429"/>
      <c r="D39" s="368" t="s">
        <v>30</v>
      </c>
      <c r="E39" s="368"/>
      <c r="F39" s="368"/>
      <c r="G39" s="198">
        <f>Ergebniseingabe!G39</f>
        <v>0.5250000000000001</v>
      </c>
      <c r="H39" s="199"/>
      <c r="I39" s="199"/>
      <c r="J39" s="200"/>
      <c r="K39" s="358" t="str">
        <f>Ergebniseingabe!K39</f>
        <v>A1</v>
      </c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42" t="s">
        <v>31</v>
      </c>
      <c r="AG39" s="193" t="str">
        <f>Ergebniseingabe!AG39</f>
        <v>A3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4"/>
      <c r="BB39" s="526">
        <f>IF(Ergebniseingabe!BB39="","",Ergebniseingabe!BB39)</f>
      </c>
      <c r="BC39" s="527"/>
      <c r="BD39" s="527"/>
      <c r="BE39" s="546">
        <f>IF(Ergebniseingabe!BE39="","",Ergebniseingabe!BE39)</f>
      </c>
      <c r="BF39" s="547"/>
      <c r="BG39" s="128"/>
      <c r="BH39" s="81"/>
      <c r="BI39" s="54"/>
      <c r="BJ39" s="3"/>
      <c r="BK39" s="3"/>
      <c r="BL39" s="3"/>
      <c r="BM39" s="3"/>
      <c r="BN39" s="3"/>
      <c r="BO39" s="3"/>
      <c r="BP39" s="3"/>
      <c r="BQ39" s="5"/>
      <c r="BR39" s="45"/>
      <c r="BS39" s="5"/>
      <c r="BT39" s="55"/>
      <c r="BU39" s="56"/>
      <c r="BV39" s="38"/>
      <c r="BW39" s="38"/>
      <c r="BX39" s="38"/>
      <c r="BY39" s="46"/>
      <c r="BZ39" s="39"/>
      <c r="CA39" s="38"/>
      <c r="CB39" s="38"/>
      <c r="CC39" s="46"/>
      <c r="CD39" s="40"/>
      <c r="CE39" s="51"/>
      <c r="CF39" s="52"/>
      <c r="CG39" s="53"/>
      <c r="CH39" s="40"/>
      <c r="CI39" s="40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2:115" s="1" customFormat="1" ht="15.75" customHeight="1">
      <c r="B40" s="375">
        <v>15</v>
      </c>
      <c r="C40" s="376"/>
      <c r="D40" s="371" t="s">
        <v>32</v>
      </c>
      <c r="E40" s="371"/>
      <c r="F40" s="371"/>
      <c r="G40" s="173">
        <f>Ergebniseingabe!G40</f>
        <v>0.5333333333333334</v>
      </c>
      <c r="H40" s="174"/>
      <c r="I40" s="174"/>
      <c r="J40" s="171"/>
      <c r="K40" s="166" t="str">
        <f>Ergebniseingabe!K40</f>
        <v>B1</v>
      </c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50" t="s">
        <v>31</v>
      </c>
      <c r="AG40" s="203" t="str">
        <f>Ergebniseingabe!AG40</f>
        <v>B3</v>
      </c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4"/>
      <c r="BB40" s="531">
        <f>IF(Ergebniseingabe!BB40="","",Ergebniseingabe!BB40)</f>
      </c>
      <c r="BC40" s="532"/>
      <c r="BD40" s="532"/>
      <c r="BE40" s="544">
        <f>IF(Ergebniseingabe!BE40="","",Ergebniseingabe!BE40)</f>
      </c>
      <c r="BF40" s="545"/>
      <c r="BG40" s="128"/>
      <c r="BH40" s="81"/>
      <c r="BI40" s="54"/>
      <c r="BJ40" s="3"/>
      <c r="BK40" s="3"/>
      <c r="BL40" s="3"/>
      <c r="BM40" s="3"/>
      <c r="BN40" s="3"/>
      <c r="BO40" s="3"/>
      <c r="BP40" s="3"/>
      <c r="BQ40" s="5"/>
      <c r="BR40" s="45"/>
      <c r="BS40" s="5"/>
      <c r="BT40" s="55"/>
      <c r="BU40" s="56"/>
      <c r="BV40" s="38"/>
      <c r="BW40" s="38"/>
      <c r="BX40" s="38"/>
      <c r="BY40" s="46"/>
      <c r="BZ40" s="39"/>
      <c r="CA40" s="38"/>
      <c r="CB40" s="38"/>
      <c r="CC40" s="46"/>
      <c r="CD40" s="40"/>
      <c r="CE40" s="51"/>
      <c r="CF40" s="52"/>
      <c r="CG40" s="53"/>
      <c r="CH40" s="40"/>
      <c r="CI40" s="40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2:115" s="1" customFormat="1" ht="15.75" customHeight="1" thickBot="1">
      <c r="B41" s="541">
        <v>16</v>
      </c>
      <c r="C41" s="542"/>
      <c r="D41" s="543" t="s">
        <v>33</v>
      </c>
      <c r="E41" s="543"/>
      <c r="F41" s="543"/>
      <c r="G41" s="173">
        <f>Ergebniseingabe!G41</f>
        <v>0.5416666666666667</v>
      </c>
      <c r="H41" s="174"/>
      <c r="I41" s="174"/>
      <c r="J41" s="171"/>
      <c r="K41" s="166" t="str">
        <f>Ergebniseingabe!K41</f>
        <v>C1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99" t="s">
        <v>31</v>
      </c>
      <c r="AG41" s="203" t="str">
        <f>Ergebniseingabe!AG41</f>
        <v>C3</v>
      </c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4"/>
      <c r="BB41" s="531">
        <f>IF(Ergebniseingabe!BB41="","",Ergebniseingabe!BB41)</f>
      </c>
      <c r="BC41" s="532"/>
      <c r="BD41" s="532"/>
      <c r="BE41" s="536">
        <f>IF(Ergebniseingabe!BE41="","",Ergebniseingabe!BE41)</f>
      </c>
      <c r="BF41" s="537"/>
      <c r="BG41" s="128"/>
      <c r="BH41" s="81"/>
      <c r="BI41" s="54"/>
      <c r="BJ41" s="3"/>
      <c r="BK41" s="3"/>
      <c r="BL41" s="3"/>
      <c r="BM41" s="3"/>
      <c r="BN41" s="3"/>
      <c r="BO41" s="3"/>
      <c r="BP41" s="3"/>
      <c r="BQ41" s="5"/>
      <c r="BR41" s="45"/>
      <c r="BS41" s="5"/>
      <c r="BT41" s="55"/>
      <c r="BU41" s="56"/>
      <c r="BV41" s="38"/>
      <c r="BW41" s="38"/>
      <c r="BX41" s="38"/>
      <c r="BY41" s="46"/>
      <c r="BZ41" s="39"/>
      <c r="CA41" s="38"/>
      <c r="CB41" s="38"/>
      <c r="CC41" s="46"/>
      <c r="CD41" s="40"/>
      <c r="CE41" s="51"/>
      <c r="CF41" s="52"/>
      <c r="CG41" s="53"/>
      <c r="CH41" s="40"/>
      <c r="CI41" s="40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2:115" s="1" customFormat="1" ht="15.75" customHeight="1">
      <c r="B42" s="428">
        <v>17</v>
      </c>
      <c r="C42" s="429"/>
      <c r="D42" s="368" t="s">
        <v>30</v>
      </c>
      <c r="E42" s="368"/>
      <c r="F42" s="368"/>
      <c r="G42" s="198">
        <f>Ergebniseingabe!G42</f>
        <v>0.55</v>
      </c>
      <c r="H42" s="199"/>
      <c r="I42" s="199"/>
      <c r="J42" s="200"/>
      <c r="K42" s="358" t="str">
        <f>Ergebniseingabe!K42</f>
        <v>A2</v>
      </c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42" t="s">
        <v>31</v>
      </c>
      <c r="AG42" s="193" t="str">
        <f>Ergebniseingabe!AG42</f>
        <v>A4</v>
      </c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4"/>
      <c r="BB42" s="526">
        <f>IF(Ergebniseingabe!BB42="","",Ergebniseingabe!BB42)</f>
      </c>
      <c r="BC42" s="527"/>
      <c r="BD42" s="527"/>
      <c r="BE42" s="546">
        <f>IF(Ergebniseingabe!BE42="","",Ergebniseingabe!BE42)</f>
      </c>
      <c r="BF42" s="547"/>
      <c r="BG42" s="128"/>
      <c r="BH42" s="81"/>
      <c r="BI42" s="54"/>
      <c r="BJ42" s="3"/>
      <c r="BK42" s="3"/>
      <c r="BL42" s="3"/>
      <c r="BM42" s="4"/>
      <c r="BN42" s="4"/>
      <c r="BO42" s="4"/>
      <c r="BP42" s="4"/>
      <c r="BQ42" s="57"/>
      <c r="BR42" s="45"/>
      <c r="BS42" s="58"/>
      <c r="BT42" s="55"/>
      <c r="BU42" s="56"/>
      <c r="BV42" s="38"/>
      <c r="BW42" s="38"/>
      <c r="BX42" s="38"/>
      <c r="BY42" s="46"/>
      <c r="BZ42" s="39"/>
      <c r="CA42" s="38"/>
      <c r="CB42" s="38"/>
      <c r="CC42" s="46"/>
      <c r="CD42" s="40"/>
      <c r="CE42" s="51"/>
      <c r="CF42" s="52"/>
      <c r="CG42" s="53"/>
      <c r="CH42" s="40"/>
      <c r="CI42" s="40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2:115" s="1" customFormat="1" ht="15.75" customHeight="1">
      <c r="B43" s="375">
        <v>18</v>
      </c>
      <c r="C43" s="376"/>
      <c r="D43" s="371" t="s">
        <v>32</v>
      </c>
      <c r="E43" s="371"/>
      <c r="F43" s="371"/>
      <c r="G43" s="173">
        <f>Ergebniseingabe!G43</f>
        <v>0.5583333333333333</v>
      </c>
      <c r="H43" s="174"/>
      <c r="I43" s="174"/>
      <c r="J43" s="171"/>
      <c r="K43" s="166" t="str">
        <f>Ergebniseingabe!K43</f>
        <v>B2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50" t="s">
        <v>31</v>
      </c>
      <c r="AG43" s="203" t="str">
        <f>Ergebniseingabe!AG43</f>
        <v>B4</v>
      </c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4"/>
      <c r="BB43" s="531">
        <f>IF(Ergebniseingabe!BB43="","",Ergebniseingabe!BB43)</f>
      </c>
      <c r="BC43" s="532"/>
      <c r="BD43" s="532"/>
      <c r="BE43" s="544">
        <f>IF(Ergebniseingabe!BE43="","",Ergebniseingabe!BE43)</f>
      </c>
      <c r="BF43" s="545"/>
      <c r="BG43" s="128"/>
      <c r="BH43" s="81"/>
      <c r="BI43" s="54"/>
      <c r="BJ43" s="3"/>
      <c r="BK43" s="3"/>
      <c r="BL43" s="3"/>
      <c r="BM43" s="4"/>
      <c r="BN43" s="4"/>
      <c r="BO43" s="4"/>
      <c r="BP43" s="4"/>
      <c r="BQ43" s="57"/>
      <c r="BR43" s="45"/>
      <c r="BS43" s="58"/>
      <c r="BT43" s="55"/>
      <c r="BU43" s="56"/>
      <c r="BV43" s="38"/>
      <c r="BW43" s="38"/>
      <c r="BX43" s="38"/>
      <c r="BY43" s="46"/>
      <c r="BZ43" s="39"/>
      <c r="CA43" s="38"/>
      <c r="CB43" s="38"/>
      <c r="CC43" s="46"/>
      <c r="CD43" s="40"/>
      <c r="CE43" s="51"/>
      <c r="CF43" s="52"/>
      <c r="CG43" s="53"/>
      <c r="CH43" s="40"/>
      <c r="CI43" s="40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2:115" s="1" customFormat="1" ht="15.75" customHeight="1" thickBot="1">
      <c r="B44" s="541">
        <v>19</v>
      </c>
      <c r="C44" s="542"/>
      <c r="D44" s="543" t="s">
        <v>33</v>
      </c>
      <c r="E44" s="543"/>
      <c r="F44" s="543"/>
      <c r="G44" s="173">
        <f>Ergebniseingabe!G44</f>
        <v>0.5666666666666667</v>
      </c>
      <c r="H44" s="174"/>
      <c r="I44" s="174"/>
      <c r="J44" s="171"/>
      <c r="K44" s="166" t="str">
        <f>Ergebniseingabe!K44</f>
        <v>C2</v>
      </c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99" t="s">
        <v>31</v>
      </c>
      <c r="AG44" s="203" t="str">
        <f>Ergebniseingabe!AG44</f>
        <v>C4</v>
      </c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4"/>
      <c r="BB44" s="531">
        <f>IF(Ergebniseingabe!BB44="","",Ergebniseingabe!BB44)</f>
      </c>
      <c r="BC44" s="532"/>
      <c r="BD44" s="532"/>
      <c r="BE44" s="536">
        <f>IF(Ergebniseingabe!BE44="","",Ergebniseingabe!BE44)</f>
      </c>
      <c r="BF44" s="537"/>
      <c r="BG44" s="128"/>
      <c r="BH44" s="81"/>
      <c r="BI44" s="54"/>
      <c r="BJ44" s="3"/>
      <c r="BK44" s="3"/>
      <c r="BL44" s="3"/>
      <c r="BM44" s="4"/>
      <c r="BN44" s="4"/>
      <c r="BO44" s="4"/>
      <c r="BP44" s="4"/>
      <c r="BQ44" s="57"/>
      <c r="BR44" s="45"/>
      <c r="BS44" s="58"/>
      <c r="BT44" s="55"/>
      <c r="BU44" s="56"/>
      <c r="BV44" s="38"/>
      <c r="BW44" s="38"/>
      <c r="BX44" s="38"/>
      <c r="BY44" s="46"/>
      <c r="BZ44" s="39"/>
      <c r="CA44" s="38"/>
      <c r="CB44" s="38"/>
      <c r="CC44" s="38"/>
      <c r="CD44" s="38"/>
      <c r="CE44" s="38"/>
      <c r="CF44" s="40"/>
      <c r="CG44" s="40"/>
      <c r="CH44" s="40"/>
      <c r="CI44" s="40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2:115" s="1" customFormat="1" ht="15.75" customHeight="1">
      <c r="B45" s="428">
        <v>20</v>
      </c>
      <c r="C45" s="429"/>
      <c r="D45" s="368" t="s">
        <v>30</v>
      </c>
      <c r="E45" s="368"/>
      <c r="F45" s="368"/>
      <c r="G45" s="198">
        <f>Ergebniseingabe!G45</f>
        <v>0.575</v>
      </c>
      <c r="H45" s="199"/>
      <c r="I45" s="199"/>
      <c r="J45" s="200"/>
      <c r="K45" s="358" t="str">
        <f>Ergebniseingabe!K45</f>
        <v>A3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42" t="s">
        <v>31</v>
      </c>
      <c r="AG45" s="193" t="str">
        <f>Ergebniseingabe!AG45</f>
        <v>A5</v>
      </c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4"/>
      <c r="BB45" s="526">
        <f>IF(Ergebniseingabe!BB45="","",Ergebniseingabe!BB45)</f>
      </c>
      <c r="BC45" s="527"/>
      <c r="BD45" s="527"/>
      <c r="BE45" s="546">
        <f>IF(Ergebniseingabe!BE45="","",Ergebniseingabe!BE45)</f>
      </c>
      <c r="BF45" s="547"/>
      <c r="BG45" s="128"/>
      <c r="BH45" s="81"/>
      <c r="BI45" s="54"/>
      <c r="BJ45" s="3"/>
      <c r="BK45" s="3"/>
      <c r="BL45" s="3"/>
      <c r="BM45" s="4"/>
      <c r="BN45" s="4"/>
      <c r="BO45" s="4"/>
      <c r="BP45" s="4"/>
      <c r="BQ45" s="57"/>
      <c r="BR45" s="45"/>
      <c r="BS45" s="58"/>
      <c r="BT45" s="55"/>
      <c r="BU45" s="56"/>
      <c r="BV45" s="38"/>
      <c r="BW45" s="38"/>
      <c r="BX45" s="38"/>
      <c r="BY45" s="46"/>
      <c r="BZ45" s="39"/>
      <c r="CA45" s="38"/>
      <c r="CB45" s="38"/>
      <c r="CC45" s="38"/>
      <c r="CD45" s="38"/>
      <c r="CE45" s="38"/>
      <c r="CF45" s="40"/>
      <c r="CG45" s="40"/>
      <c r="CH45" s="40"/>
      <c r="CI45" s="40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2:115" s="1" customFormat="1" ht="15.75" customHeight="1" thickBot="1">
      <c r="B46" s="375">
        <v>21</v>
      </c>
      <c r="C46" s="376"/>
      <c r="D46" s="371" t="s">
        <v>32</v>
      </c>
      <c r="E46" s="371"/>
      <c r="F46" s="371"/>
      <c r="G46" s="173">
        <f>Ergebniseingabe!G46</f>
        <v>0.5833333333333333</v>
      </c>
      <c r="H46" s="174"/>
      <c r="I46" s="174"/>
      <c r="J46" s="171"/>
      <c r="K46" s="166" t="str">
        <f>Ergebniseingabe!K46</f>
        <v>B3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50" t="s">
        <v>31</v>
      </c>
      <c r="AG46" s="203" t="str">
        <f>Ergebniseingabe!AG46</f>
        <v>B5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4"/>
      <c r="BB46" s="531">
        <f>IF(Ergebniseingabe!BB46="","",Ergebniseingabe!BB46)</f>
      </c>
      <c r="BC46" s="532"/>
      <c r="BD46" s="532"/>
      <c r="BE46" s="536">
        <f>IF(Ergebniseingabe!BE46="","",Ergebniseingabe!BE46)</f>
      </c>
      <c r="BF46" s="537"/>
      <c r="BG46" s="128"/>
      <c r="BH46" s="81"/>
      <c r="BI46" s="54"/>
      <c r="BJ46" s="3"/>
      <c r="BK46" s="3"/>
      <c r="BL46" s="3"/>
      <c r="BM46" s="4"/>
      <c r="BN46" s="4"/>
      <c r="BO46" s="4"/>
      <c r="BP46" s="4"/>
      <c r="BQ46" s="57"/>
      <c r="BR46" s="45"/>
      <c r="BS46" s="58"/>
      <c r="BT46" s="55"/>
      <c r="BU46" s="56"/>
      <c r="BV46" s="38"/>
      <c r="BW46" s="38"/>
      <c r="BX46" s="38"/>
      <c r="BY46" s="46"/>
      <c r="BZ46" s="39"/>
      <c r="CA46" s="38"/>
      <c r="CB46" s="38"/>
      <c r="CC46" s="38"/>
      <c r="CD46" s="38"/>
      <c r="CE46" s="38"/>
      <c r="CF46" s="40"/>
      <c r="CG46" s="40"/>
      <c r="CH46" s="40"/>
      <c r="CI46" s="40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2:115" s="1" customFormat="1" ht="15.75" customHeight="1">
      <c r="B47" s="428">
        <v>22</v>
      </c>
      <c r="C47" s="429"/>
      <c r="D47" s="368" t="s">
        <v>30</v>
      </c>
      <c r="E47" s="368"/>
      <c r="F47" s="368"/>
      <c r="G47" s="198">
        <f>Ergebniseingabe!G47</f>
        <v>0.5916666666666666</v>
      </c>
      <c r="H47" s="199"/>
      <c r="I47" s="199"/>
      <c r="J47" s="200"/>
      <c r="K47" s="358" t="str">
        <f>Ergebniseingabe!K47</f>
        <v>A4</v>
      </c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42" t="s">
        <v>31</v>
      </c>
      <c r="AG47" s="193" t="str">
        <f>Ergebniseingabe!AG47</f>
        <v>A1</v>
      </c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4"/>
      <c r="BB47" s="526">
        <f>IF(Ergebniseingabe!BB47="","",Ergebniseingabe!BB47)</f>
      </c>
      <c r="BC47" s="527"/>
      <c r="BD47" s="527"/>
      <c r="BE47" s="546">
        <f>IF(Ergebniseingabe!BE47="","",Ergebniseingabe!BE47)</f>
      </c>
      <c r="BF47" s="547"/>
      <c r="BG47" s="128"/>
      <c r="BH47" s="81"/>
      <c r="BI47" s="54"/>
      <c r="BJ47" s="3"/>
      <c r="BK47" s="3"/>
      <c r="BL47" s="3"/>
      <c r="BM47" s="4"/>
      <c r="BN47" s="4"/>
      <c r="BO47" s="4"/>
      <c r="BP47" s="4"/>
      <c r="BQ47" s="57"/>
      <c r="BR47" s="45"/>
      <c r="BS47" s="58"/>
      <c r="BT47" s="55"/>
      <c r="BU47" s="56"/>
      <c r="BV47" s="38"/>
      <c r="BW47" s="38"/>
      <c r="BX47" s="38"/>
      <c r="BY47" s="46"/>
      <c r="BZ47" s="39"/>
      <c r="CA47" s="38"/>
      <c r="CB47" s="38"/>
      <c r="CC47" s="38"/>
      <c r="CD47" s="38"/>
      <c r="CE47" s="38"/>
      <c r="CF47" s="40"/>
      <c r="CG47" s="40"/>
      <c r="CH47" s="40"/>
      <c r="CI47" s="4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2:115" s="1" customFormat="1" ht="15.75" customHeight="1">
      <c r="B48" s="375">
        <v>23</v>
      </c>
      <c r="C48" s="376"/>
      <c r="D48" s="371" t="s">
        <v>32</v>
      </c>
      <c r="E48" s="371"/>
      <c r="F48" s="371"/>
      <c r="G48" s="173">
        <f>Ergebniseingabe!G48</f>
        <v>0.5999999999999999</v>
      </c>
      <c r="H48" s="174"/>
      <c r="I48" s="174"/>
      <c r="J48" s="171"/>
      <c r="K48" s="166" t="str">
        <f>Ergebniseingabe!K48</f>
        <v>B4</v>
      </c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50" t="s">
        <v>31</v>
      </c>
      <c r="AG48" s="203" t="str">
        <f>Ergebniseingabe!AG48</f>
        <v>B1</v>
      </c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4"/>
      <c r="BB48" s="531">
        <f>IF(Ergebniseingabe!BB48="","",Ergebniseingabe!BB48)</f>
      </c>
      <c r="BC48" s="532"/>
      <c r="BD48" s="532"/>
      <c r="BE48" s="544">
        <f>IF(Ergebniseingabe!BE48="","",Ergebniseingabe!BE48)</f>
      </c>
      <c r="BF48" s="545"/>
      <c r="BG48" s="128"/>
      <c r="BH48" s="81"/>
      <c r="BI48" s="54"/>
      <c r="BJ48" s="3"/>
      <c r="BK48" s="3"/>
      <c r="BL48" s="3"/>
      <c r="BM48" s="4"/>
      <c r="BN48" s="4"/>
      <c r="BO48" s="4"/>
      <c r="BP48" s="4"/>
      <c r="BQ48" s="57"/>
      <c r="BR48" s="45"/>
      <c r="BS48" s="58"/>
      <c r="BT48" s="55"/>
      <c r="BU48" s="56"/>
      <c r="BV48" s="38"/>
      <c r="BW48" s="38"/>
      <c r="BX48" s="38"/>
      <c r="BY48" s="46"/>
      <c r="BZ48" s="39"/>
      <c r="CA48" s="38"/>
      <c r="CB48" s="38"/>
      <c r="CC48" s="38"/>
      <c r="CD48" s="38"/>
      <c r="CE48" s="38"/>
      <c r="CF48" s="40"/>
      <c r="CG48" s="40"/>
      <c r="CH48" s="40"/>
      <c r="CI48" s="40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2:115" s="1" customFormat="1" ht="15.75" customHeight="1" thickBot="1">
      <c r="B49" s="541">
        <v>24</v>
      </c>
      <c r="C49" s="542"/>
      <c r="D49" s="543" t="s">
        <v>33</v>
      </c>
      <c r="E49" s="543"/>
      <c r="F49" s="543"/>
      <c r="G49" s="173">
        <f>Ergebniseingabe!G49</f>
        <v>0.6083333333333332</v>
      </c>
      <c r="H49" s="174"/>
      <c r="I49" s="174"/>
      <c r="J49" s="171"/>
      <c r="K49" s="166" t="str">
        <f>Ergebniseingabe!K49</f>
        <v>C4</v>
      </c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99" t="s">
        <v>31</v>
      </c>
      <c r="AG49" s="203" t="str">
        <f>Ergebniseingabe!AG49</f>
        <v>C1</v>
      </c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4"/>
      <c r="BB49" s="531">
        <f>IF(Ergebniseingabe!BB49="","",Ergebniseingabe!BB49)</f>
      </c>
      <c r="BC49" s="532"/>
      <c r="BD49" s="532"/>
      <c r="BE49" s="536">
        <f>IF(Ergebniseingabe!BE49="","",Ergebniseingabe!BE49)</f>
      </c>
      <c r="BF49" s="537"/>
      <c r="BG49" s="128"/>
      <c r="BH49" s="81"/>
      <c r="BI49" s="54"/>
      <c r="BJ49" s="3"/>
      <c r="BK49" s="3"/>
      <c r="BL49" s="3"/>
      <c r="BM49" s="4"/>
      <c r="BN49" s="4"/>
      <c r="BO49" s="4"/>
      <c r="BP49" s="4"/>
      <c r="BQ49" s="57"/>
      <c r="BR49" s="45"/>
      <c r="BS49" s="58"/>
      <c r="BT49" s="55"/>
      <c r="BU49" s="56"/>
      <c r="BV49" s="38"/>
      <c r="BW49" s="38"/>
      <c r="BX49" s="38"/>
      <c r="BY49" s="46"/>
      <c r="BZ49" s="39"/>
      <c r="CA49" s="38"/>
      <c r="CB49" s="38"/>
      <c r="CC49" s="38"/>
      <c r="CD49" s="38"/>
      <c r="CE49" s="38"/>
      <c r="CF49" s="40"/>
      <c r="CG49" s="40"/>
      <c r="CH49" s="40"/>
      <c r="CI49" s="40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2:115" s="1" customFormat="1" ht="15.75" customHeight="1">
      <c r="B50" s="428">
        <v>25</v>
      </c>
      <c r="C50" s="429"/>
      <c r="D50" s="368" t="s">
        <v>30</v>
      </c>
      <c r="E50" s="368"/>
      <c r="F50" s="368"/>
      <c r="G50" s="198">
        <f>Ergebniseingabe!G50</f>
        <v>0.6166666666666665</v>
      </c>
      <c r="H50" s="199"/>
      <c r="I50" s="199"/>
      <c r="J50" s="200"/>
      <c r="K50" s="358" t="str">
        <f>Ergebniseingabe!K50</f>
        <v>A5</v>
      </c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42" t="s">
        <v>31</v>
      </c>
      <c r="AG50" s="193" t="str">
        <f>Ergebniseingabe!AG50</f>
        <v>A2</v>
      </c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4"/>
      <c r="BB50" s="526">
        <f>IF(Ergebniseingabe!BB50="","",Ergebniseingabe!BB50)</f>
      </c>
      <c r="BC50" s="527"/>
      <c r="BD50" s="527"/>
      <c r="BE50" s="546">
        <f>IF(Ergebniseingabe!BE50="","",Ergebniseingabe!BE50)</f>
      </c>
      <c r="BF50" s="547"/>
      <c r="BG50" s="128"/>
      <c r="BH50" s="81"/>
      <c r="BI50" s="54"/>
      <c r="BJ50" s="3"/>
      <c r="BK50" s="3"/>
      <c r="BL50" s="3"/>
      <c r="BM50" s="4"/>
      <c r="BN50" s="4"/>
      <c r="BO50" s="4"/>
      <c r="BP50" s="4"/>
      <c r="BQ50" s="57"/>
      <c r="BR50" s="45"/>
      <c r="BS50" s="58"/>
      <c r="BT50" s="55"/>
      <c r="BU50" s="56"/>
      <c r="BV50" s="38"/>
      <c r="BW50" s="38"/>
      <c r="BX50" s="38"/>
      <c r="BY50" s="46"/>
      <c r="BZ50" s="39"/>
      <c r="CA50" s="38"/>
      <c r="CB50" s="38"/>
      <c r="CC50" s="38"/>
      <c r="CD50" s="38"/>
      <c r="CE50" s="38"/>
      <c r="CF50" s="40"/>
      <c r="CG50" s="40"/>
      <c r="CH50" s="40"/>
      <c r="CI50" s="40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2:115" s="1" customFormat="1" ht="15.75" customHeight="1" thickBot="1">
      <c r="B51" s="372">
        <v>26</v>
      </c>
      <c r="C51" s="373"/>
      <c r="D51" s="415" t="s">
        <v>32</v>
      </c>
      <c r="E51" s="415"/>
      <c r="F51" s="415"/>
      <c r="G51" s="176">
        <f>Ergebniseingabe!G51</f>
        <v>0.6249999999999998</v>
      </c>
      <c r="H51" s="177"/>
      <c r="I51" s="177"/>
      <c r="J51" s="172"/>
      <c r="K51" s="197" t="str">
        <f>Ergebniseingabe!K51</f>
        <v>B5</v>
      </c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99" t="s">
        <v>31</v>
      </c>
      <c r="AG51" s="195" t="str">
        <f>Ergebniseingabe!AG51</f>
        <v>B2</v>
      </c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6"/>
      <c r="BB51" s="533">
        <f>IF(Ergebniseingabe!BB51="","",Ergebniseingabe!BB51)</f>
      </c>
      <c r="BC51" s="534"/>
      <c r="BD51" s="534"/>
      <c r="BE51" s="536">
        <f>IF(Ergebniseingabe!BE51="","",Ergebniseingabe!BE51)</f>
      </c>
      <c r="BF51" s="537"/>
      <c r="BG51" s="128"/>
      <c r="BH51" s="81"/>
      <c r="BI51" s="54"/>
      <c r="BJ51" s="3"/>
      <c r="BK51" s="3"/>
      <c r="BL51" s="3"/>
      <c r="BM51" s="4"/>
      <c r="BN51" s="4"/>
      <c r="BO51" s="4"/>
      <c r="BP51" s="4"/>
      <c r="BQ51" s="57"/>
      <c r="BR51" s="45"/>
      <c r="BS51" s="58"/>
      <c r="BT51" s="55"/>
      <c r="BU51" s="56"/>
      <c r="BV51" s="38"/>
      <c r="BW51" s="38"/>
      <c r="BX51" s="38"/>
      <c r="BY51" s="46"/>
      <c r="BZ51" s="39"/>
      <c r="CA51" s="38"/>
      <c r="CB51" s="38"/>
      <c r="CC51" s="38"/>
      <c r="CD51" s="38"/>
      <c r="CE51" s="38"/>
      <c r="CF51" s="40"/>
      <c r="CG51" s="40"/>
      <c r="CH51" s="40"/>
      <c r="CI51" s="40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2:110" s="1" customFormat="1" ht="11.25" customHeight="1">
      <c r="B52" s="59"/>
      <c r="C52" s="59"/>
      <c r="D52" s="59"/>
      <c r="E52" s="59"/>
      <c r="F52" s="59"/>
      <c r="G52" s="59"/>
      <c r="H52" s="59"/>
      <c r="I52" s="59"/>
      <c r="J52" s="60"/>
      <c r="K52" s="60"/>
      <c r="L52" s="60"/>
      <c r="M52" s="60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62"/>
      <c r="AY52" s="63"/>
      <c r="AZ52" s="63"/>
      <c r="BA52" s="62"/>
      <c r="BB52" s="62"/>
      <c r="BC52" s="62"/>
      <c r="BD52" s="35"/>
      <c r="BE52" s="4"/>
      <c r="BF52" s="64"/>
      <c r="BG52" s="64"/>
      <c r="BH52" s="6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5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2:110" s="1" customFormat="1" ht="11.25" customHeight="1">
      <c r="B53" s="59"/>
      <c r="C53" s="59"/>
      <c r="D53" s="59"/>
      <c r="E53" s="59"/>
      <c r="F53" s="59"/>
      <c r="G53" s="59"/>
      <c r="H53" s="59"/>
      <c r="I53" s="59"/>
      <c r="J53" s="60"/>
      <c r="K53" s="60"/>
      <c r="L53" s="60"/>
      <c r="M53" s="60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2"/>
      <c r="AX53" s="62"/>
      <c r="AY53" s="63"/>
      <c r="AZ53" s="63"/>
      <c r="BA53" s="62"/>
      <c r="BB53" s="62"/>
      <c r="BC53" s="62"/>
      <c r="BD53" s="35"/>
      <c r="BE53" s="4"/>
      <c r="BF53" s="64"/>
      <c r="BG53" s="64"/>
      <c r="BH53" s="6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5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2:110" s="1" customFormat="1" ht="33" customHeight="1">
      <c r="B54" s="550" t="str">
        <f>B2</f>
        <v>Vereinsname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123"/>
      <c r="BC54" s="123"/>
      <c r="BD54" s="123"/>
      <c r="BE54" s="123"/>
      <c r="BF54" s="123"/>
      <c r="BG54" s="272" t="s">
        <v>69</v>
      </c>
      <c r="BH54" s="272"/>
      <c r="BI54" s="272"/>
      <c r="BJ54" s="272"/>
      <c r="BK54" s="272"/>
      <c r="BL54" s="272"/>
      <c r="BM54" s="272"/>
      <c r="BN54" s="4"/>
      <c r="BO54" s="4"/>
      <c r="BP54" s="4"/>
      <c r="BQ54" s="4"/>
      <c r="BR54" s="4"/>
      <c r="BS54" s="5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s="11" customFormat="1" ht="27" customHeight="1">
      <c r="A55" s="123"/>
      <c r="B55" s="550" t="str">
        <f>B3</f>
        <v>1. Fair-Play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123"/>
      <c r="BC55" s="123"/>
      <c r="BD55" s="123"/>
      <c r="BE55" s="123"/>
      <c r="BF55" s="123"/>
      <c r="BG55" s="123"/>
      <c r="BH55" s="123"/>
      <c r="BI55" s="123"/>
      <c r="BJ55" s="123"/>
      <c r="BK55" s="7"/>
      <c r="BL55" s="7"/>
      <c r="BM55" s="7"/>
      <c r="BN55" s="7"/>
      <c r="BO55" s="7"/>
      <c r="BP55" s="7"/>
      <c r="BQ55" s="7"/>
      <c r="BR55" s="7"/>
      <c r="BS55" s="8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51:110" s="1" customFormat="1" ht="11.25" customHeight="1">
      <c r="AY56" s="2"/>
      <c r="AZ56" s="2"/>
      <c r="BA56" s="3"/>
      <c r="BB56" s="3"/>
      <c r="BC56" s="3"/>
      <c r="BD56" s="3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51:110" s="1" customFormat="1" ht="11.25" customHeight="1">
      <c r="AY57" s="2"/>
      <c r="AZ57" s="2"/>
      <c r="BA57" s="3"/>
      <c r="BB57" s="3"/>
      <c r="BC57" s="3"/>
      <c r="BD57" s="3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0:115" s="1" customFormat="1" ht="13.5">
      <c r="J58" s="32" t="s">
        <v>35</v>
      </c>
      <c r="BD58" s="2"/>
      <c r="BE58" s="2"/>
      <c r="BF58" s="3"/>
      <c r="BG58" s="3"/>
      <c r="BH58" s="3"/>
      <c r="BI58" s="3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5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2:115" s="1" customFormat="1" ht="14.25" thickBot="1">
      <c r="B59" s="65"/>
      <c r="C59" s="65"/>
      <c r="D59" s="65"/>
      <c r="E59" s="65"/>
      <c r="F59" s="65"/>
      <c r="G59" s="65"/>
      <c r="H59" s="65"/>
      <c r="J59" s="32"/>
      <c r="BD59" s="2"/>
      <c r="BE59" s="2"/>
      <c r="BF59" s="3"/>
      <c r="BG59" s="3"/>
      <c r="BH59" s="3"/>
      <c r="BI59" s="3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5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2:115" s="1" customFormat="1" ht="13.5">
      <c r="B60" s="65"/>
      <c r="C60" s="65"/>
      <c r="D60" s="65"/>
      <c r="E60" s="65"/>
      <c r="F60" s="65"/>
      <c r="G60" s="65"/>
      <c r="H60" s="65"/>
      <c r="J60" s="32"/>
      <c r="AG60" s="246" t="str">
        <f>L68</f>
        <v>A1</v>
      </c>
      <c r="AH60" s="243"/>
      <c r="AI60" s="243"/>
      <c r="AJ60" s="243" t="str">
        <f>L69</f>
        <v>A2</v>
      </c>
      <c r="AK60" s="243"/>
      <c r="AL60" s="243"/>
      <c r="AM60" s="243" t="str">
        <f>L70</f>
        <v>A3</v>
      </c>
      <c r="AN60" s="243"/>
      <c r="AO60" s="243"/>
      <c r="AP60" s="243" t="str">
        <f>L71</f>
        <v>A4</v>
      </c>
      <c r="AQ60" s="243"/>
      <c r="AR60" s="243"/>
      <c r="AS60" s="243" t="str">
        <f>L72</f>
        <v>A5</v>
      </c>
      <c r="AT60" s="243"/>
      <c r="AU60" s="440"/>
      <c r="BD60" s="2"/>
      <c r="BE60" s="2"/>
      <c r="BF60" s="3"/>
      <c r="BG60" s="3"/>
      <c r="BH60" s="3"/>
      <c r="BI60" s="3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5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2:115" s="1" customFormat="1" ht="13.5">
      <c r="B61" s="65"/>
      <c r="C61" s="65"/>
      <c r="D61" s="65"/>
      <c r="E61" s="65"/>
      <c r="F61" s="65"/>
      <c r="G61" s="65"/>
      <c r="H61" s="65"/>
      <c r="J61" s="32"/>
      <c r="AG61" s="247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441"/>
      <c r="BD61" s="2"/>
      <c r="BE61" s="2"/>
      <c r="BF61" s="3"/>
      <c r="BG61" s="3"/>
      <c r="BH61" s="3"/>
      <c r="BI61" s="3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5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2:115" s="1" customFormat="1" ht="13.5">
      <c r="B62" s="65"/>
      <c r="C62" s="65"/>
      <c r="D62" s="65"/>
      <c r="E62" s="65"/>
      <c r="F62" s="65"/>
      <c r="G62" s="65"/>
      <c r="H62" s="65"/>
      <c r="J62" s="32"/>
      <c r="AG62" s="247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441"/>
      <c r="BD62" s="2"/>
      <c r="BE62" s="2"/>
      <c r="BF62" s="3"/>
      <c r="BG62" s="3"/>
      <c r="BH62" s="3"/>
      <c r="BI62" s="3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5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2:115" s="1" customFormat="1" ht="13.5">
      <c r="B63" s="65"/>
      <c r="C63" s="65"/>
      <c r="D63" s="65"/>
      <c r="E63" s="65"/>
      <c r="F63" s="65"/>
      <c r="G63" s="65"/>
      <c r="H63" s="65"/>
      <c r="J63" s="32"/>
      <c r="AG63" s="247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441"/>
      <c r="BD63" s="2"/>
      <c r="BE63" s="2"/>
      <c r="BF63" s="3"/>
      <c r="BG63" s="3"/>
      <c r="BH63" s="3"/>
      <c r="BI63" s="3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5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2:115" s="1" customFormat="1" ht="13.5">
      <c r="B64" s="65"/>
      <c r="C64" s="65"/>
      <c r="D64" s="65"/>
      <c r="E64" s="65"/>
      <c r="F64" s="65"/>
      <c r="G64" s="65"/>
      <c r="H64" s="65"/>
      <c r="J64" s="32"/>
      <c r="AG64" s="247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441"/>
      <c r="BD64" s="2"/>
      <c r="BE64" s="2"/>
      <c r="BF64" s="3"/>
      <c r="BG64" s="3"/>
      <c r="BH64" s="3"/>
      <c r="BI64" s="3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5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2:115" s="1" customFormat="1" ht="13.5">
      <c r="B65" s="65"/>
      <c r="C65" s="65"/>
      <c r="D65" s="65"/>
      <c r="E65" s="65"/>
      <c r="F65" s="65"/>
      <c r="G65" s="65"/>
      <c r="H65" s="65"/>
      <c r="J65" s="32"/>
      <c r="AG65" s="247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441"/>
      <c r="BD65" s="2"/>
      <c r="BE65" s="2"/>
      <c r="BF65" s="3"/>
      <c r="BG65" s="3"/>
      <c r="BH65" s="3"/>
      <c r="BI65" s="3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2:115" s="1" customFormat="1" ht="15.75" customHeight="1" thickBot="1">
      <c r="B66" s="182" t="s">
        <v>34</v>
      </c>
      <c r="C66" s="182"/>
      <c r="D66" s="182"/>
      <c r="E66" s="182"/>
      <c r="F66" s="182"/>
      <c r="G66" s="182"/>
      <c r="H66" s="182"/>
      <c r="AG66" s="247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441"/>
      <c r="BD66" s="2"/>
      <c r="BE66" s="2"/>
      <c r="BF66" s="3"/>
      <c r="BG66" s="3"/>
      <c r="BH66" s="3"/>
      <c r="BI66" s="3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5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2:152" s="66" customFormat="1" ht="15.75" customHeight="1" thickBot="1">
      <c r="B67" s="183" t="s">
        <v>36</v>
      </c>
      <c r="C67" s="183"/>
      <c r="D67" s="183"/>
      <c r="E67" s="183"/>
      <c r="F67" s="183" t="s">
        <v>37</v>
      </c>
      <c r="G67" s="183"/>
      <c r="H67" s="183"/>
      <c r="J67" s="413" t="str">
        <f>Ergebniseingabe!J61</f>
        <v>Gruppe A</v>
      </c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248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442"/>
      <c r="AV67" s="443" t="s">
        <v>38</v>
      </c>
      <c r="AW67" s="443"/>
      <c r="AX67" s="444"/>
      <c r="AY67" s="445" t="s">
        <v>39</v>
      </c>
      <c r="AZ67" s="443"/>
      <c r="BA67" s="444"/>
      <c r="BB67" s="445" t="s">
        <v>40</v>
      </c>
      <c r="BC67" s="443"/>
      <c r="BD67" s="444"/>
      <c r="BE67" s="445" t="s">
        <v>41</v>
      </c>
      <c r="BF67" s="443"/>
      <c r="BG67" s="444"/>
      <c r="BH67" s="446" t="s">
        <v>42</v>
      </c>
      <c r="BI67" s="446"/>
      <c r="BJ67" s="446"/>
      <c r="BK67" s="446"/>
      <c r="BL67" s="446"/>
      <c r="BM67" s="446" t="s">
        <v>43</v>
      </c>
      <c r="BN67" s="446"/>
      <c r="BO67" s="445"/>
      <c r="BP67" s="446" t="s">
        <v>44</v>
      </c>
      <c r="BQ67" s="446"/>
      <c r="BR67" s="479"/>
      <c r="CE67" s="67"/>
      <c r="CF67" s="67"/>
      <c r="CG67" s="68"/>
      <c r="CJ67" s="69"/>
      <c r="CK67" s="69"/>
      <c r="CL67" s="69"/>
      <c r="CM67" s="69"/>
      <c r="CN67" s="69"/>
      <c r="CO67" s="70"/>
      <c r="CP67" s="71"/>
      <c r="CQ67" s="72"/>
      <c r="CR67" s="73"/>
      <c r="CS67" s="38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</row>
    <row r="68" spans="2:152" s="1" customFormat="1" ht="15.75" customHeight="1">
      <c r="B68" s="530">
        <f>IF(Ergebniseingabe!B62="","",Ergebniseingabe!B62)</f>
      </c>
      <c r="C68" s="530"/>
      <c r="D68" s="530"/>
      <c r="E68" s="530"/>
      <c r="F68" s="530">
        <f>IF(Ergebniseingabe!F62="","",Ergebniseingabe!F62)</f>
      </c>
      <c r="G68" s="530"/>
      <c r="H68" s="530"/>
      <c r="J68" s="447">
        <f>Ergebniseingabe!J62</f>
      </c>
      <c r="K68" s="448"/>
      <c r="L68" s="352" t="str">
        <f>Ergebniseingabe!L62</f>
        <v>A1</v>
      </c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249"/>
      <c r="AH68" s="249"/>
      <c r="AI68" s="250"/>
      <c r="AJ68" s="230">
        <f>Ergebniseingabe!AJ62</f>
      </c>
      <c r="AK68" s="231"/>
      <c r="AL68" s="232"/>
      <c r="AM68" s="230">
        <f>Ergebniseingabe!AM62</f>
      </c>
      <c r="AN68" s="231"/>
      <c r="AO68" s="232"/>
      <c r="AP68" s="230">
        <f>Ergebniseingabe!AP62</f>
      </c>
      <c r="AQ68" s="231"/>
      <c r="AR68" s="232"/>
      <c r="AS68" s="397">
        <f>Ergebniseingabe!AS62</f>
      </c>
      <c r="AT68" s="398"/>
      <c r="AU68" s="398"/>
      <c r="AV68" s="398">
        <f>Ergebniseingabe!AV62</f>
      </c>
      <c r="AW68" s="398"/>
      <c r="AX68" s="540"/>
      <c r="AY68" s="230">
        <f>Ergebniseingabe!AY62</f>
      </c>
      <c r="AZ68" s="231"/>
      <c r="BA68" s="232"/>
      <c r="BB68" s="230">
        <f>Ergebniseingabe!BB62</f>
      </c>
      <c r="BC68" s="231"/>
      <c r="BD68" s="232"/>
      <c r="BE68" s="230">
        <f>Ergebniseingabe!BE62</f>
      </c>
      <c r="BF68" s="231"/>
      <c r="BG68" s="232"/>
      <c r="BH68" s="284">
        <f>Ergebniseingabe!BH62</f>
      </c>
      <c r="BI68" s="285"/>
      <c r="BJ68" s="75">
        <f>Ergebniseingabe!BJ62</f>
      </c>
      <c r="BK68" s="535">
        <f>Ergebniseingabe!BK62</f>
      </c>
      <c r="BL68" s="284"/>
      <c r="BM68" s="330">
        <f>Ergebniseingabe!BM62</f>
      </c>
      <c r="BN68" s="330"/>
      <c r="BO68" s="331"/>
      <c r="BP68" s="284">
        <f>Ergebniseingabe!BP62</f>
      </c>
      <c r="BQ68" s="284"/>
      <c r="BR68" s="329"/>
      <c r="CE68" s="6"/>
      <c r="CF68" s="6"/>
      <c r="CG68" s="5"/>
      <c r="CH68" s="3"/>
      <c r="CI68" s="3"/>
      <c r="CJ68" s="4"/>
      <c r="CK68" s="4"/>
      <c r="CL68" s="4"/>
      <c r="CM68" s="4"/>
      <c r="CN68" s="4"/>
      <c r="CO68" s="76"/>
      <c r="CP68" s="77"/>
      <c r="CQ68" s="36"/>
      <c r="CR68" s="36"/>
      <c r="CS68" s="46"/>
      <c r="CT68" s="40"/>
      <c r="CU68" s="40"/>
      <c r="CV68" s="40"/>
      <c r="CW68" s="40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2:152" s="1" customFormat="1" ht="15.75" customHeight="1">
      <c r="B69" s="530">
        <f>IF(Ergebniseingabe!B63="","",Ergebniseingabe!B63)</f>
      </c>
      <c r="C69" s="530"/>
      <c r="D69" s="530"/>
      <c r="E69" s="530"/>
      <c r="F69" s="530">
        <f>IF(Ergebniseingabe!F63="","",Ergebniseingabe!F63)</f>
      </c>
      <c r="G69" s="530"/>
      <c r="H69" s="530"/>
      <c r="J69" s="251">
        <f>Ergebniseingabe!J63</f>
      </c>
      <c r="K69" s="252"/>
      <c r="L69" s="253" t="str">
        <f>Ergebniseingabe!L63</f>
        <v>A2</v>
      </c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20">
        <f>Ergebniseingabe!AG63</f>
      </c>
      <c r="AH69" s="220"/>
      <c r="AI69" s="242"/>
      <c r="AJ69" s="239"/>
      <c r="AK69" s="240"/>
      <c r="AL69" s="241"/>
      <c r="AM69" s="221">
        <f>Ergebniseingabe!AM63</f>
      </c>
      <c r="AN69" s="222"/>
      <c r="AO69" s="223"/>
      <c r="AP69" s="221">
        <f>Ergebniseingabe!AP63</f>
      </c>
      <c r="AQ69" s="222"/>
      <c r="AR69" s="223"/>
      <c r="AS69" s="219">
        <f>Ergebniseingabe!AS63</f>
      </c>
      <c r="AT69" s="220"/>
      <c r="AU69" s="220"/>
      <c r="AV69" s="220">
        <f>Ergebniseingabe!AV63</f>
      </c>
      <c r="AW69" s="220"/>
      <c r="AX69" s="242"/>
      <c r="AY69" s="221">
        <f>Ergebniseingabe!AY63</f>
      </c>
      <c r="AZ69" s="222"/>
      <c r="BA69" s="223"/>
      <c r="BB69" s="221">
        <f>Ergebniseingabe!BB63</f>
      </c>
      <c r="BC69" s="222"/>
      <c r="BD69" s="223"/>
      <c r="BE69" s="221">
        <f>Ergebniseingabe!BE63</f>
      </c>
      <c r="BF69" s="222"/>
      <c r="BG69" s="223"/>
      <c r="BH69" s="280">
        <f>Ergebniseingabe!BH63</f>
      </c>
      <c r="BI69" s="321"/>
      <c r="BJ69" s="78">
        <f>Ergebniseingabe!BJ63</f>
      </c>
      <c r="BK69" s="403">
        <f>Ergebniseingabe!BK63</f>
      </c>
      <c r="BL69" s="280"/>
      <c r="BM69" s="305">
        <f>Ergebniseingabe!BM63</f>
      </c>
      <c r="BN69" s="305"/>
      <c r="BO69" s="306"/>
      <c r="BP69" s="280">
        <f>Ergebniseingabe!BP63</f>
      </c>
      <c r="BQ69" s="280"/>
      <c r="BR69" s="327"/>
      <c r="CE69" s="6"/>
      <c r="CF69" s="6"/>
      <c r="CG69" s="5"/>
      <c r="CH69" s="3"/>
      <c r="CI69" s="3"/>
      <c r="CJ69" s="4"/>
      <c r="CK69" s="4"/>
      <c r="CL69" s="4"/>
      <c r="CM69" s="4"/>
      <c r="CN69" s="4"/>
      <c r="CO69" s="76"/>
      <c r="CP69" s="77"/>
      <c r="CQ69" s="36"/>
      <c r="CR69" s="36"/>
      <c r="CS69" s="46"/>
      <c r="CT69" s="40"/>
      <c r="CU69" s="40"/>
      <c r="CV69" s="40"/>
      <c r="CW69" s="40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2:152" s="1" customFormat="1" ht="15.75" customHeight="1">
      <c r="B70" s="530">
        <f>IF(Ergebniseingabe!B64="","",Ergebniseingabe!B64)</f>
      </c>
      <c r="C70" s="530"/>
      <c r="D70" s="530"/>
      <c r="E70" s="530"/>
      <c r="F70" s="530">
        <f>IF(Ergebniseingabe!F64="","",Ergebniseingabe!F64)</f>
      </c>
      <c r="G70" s="530"/>
      <c r="H70" s="530"/>
      <c r="J70" s="251">
        <f>Ergebniseingabe!J64</f>
      </c>
      <c r="K70" s="252"/>
      <c r="L70" s="253" t="str">
        <f>Ergebniseingabe!L64</f>
        <v>A3</v>
      </c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20">
        <f>Ergebniseingabe!AG64</f>
      </c>
      <c r="AH70" s="220"/>
      <c r="AI70" s="242"/>
      <c r="AJ70" s="221">
        <f>Ergebniseingabe!AJ64</f>
      </c>
      <c r="AK70" s="222"/>
      <c r="AL70" s="223"/>
      <c r="AM70" s="239"/>
      <c r="AN70" s="240"/>
      <c r="AO70" s="241"/>
      <c r="AP70" s="221">
        <f>Ergebniseingabe!AP64</f>
      </c>
      <c r="AQ70" s="222"/>
      <c r="AR70" s="223"/>
      <c r="AS70" s="219">
        <f>Ergebniseingabe!AS64</f>
      </c>
      <c r="AT70" s="220"/>
      <c r="AU70" s="220"/>
      <c r="AV70" s="220">
        <f>Ergebniseingabe!AV64</f>
      </c>
      <c r="AW70" s="220"/>
      <c r="AX70" s="242"/>
      <c r="AY70" s="221">
        <f>Ergebniseingabe!AY64</f>
      </c>
      <c r="AZ70" s="222"/>
      <c r="BA70" s="223"/>
      <c r="BB70" s="221">
        <f>Ergebniseingabe!BB64</f>
      </c>
      <c r="BC70" s="222"/>
      <c r="BD70" s="223"/>
      <c r="BE70" s="221">
        <f>Ergebniseingabe!BE64</f>
      </c>
      <c r="BF70" s="222"/>
      <c r="BG70" s="223"/>
      <c r="BH70" s="280">
        <f>Ergebniseingabe!BH64</f>
      </c>
      <c r="BI70" s="321"/>
      <c r="BJ70" s="78">
        <f>Ergebniseingabe!BJ64</f>
      </c>
      <c r="BK70" s="403">
        <f>Ergebniseingabe!BK64</f>
      </c>
      <c r="BL70" s="280"/>
      <c r="BM70" s="305">
        <f>Ergebniseingabe!BM64</f>
      </c>
      <c r="BN70" s="305"/>
      <c r="BO70" s="306"/>
      <c r="BP70" s="280">
        <f>Ergebniseingabe!BP64</f>
      </c>
      <c r="BQ70" s="280"/>
      <c r="BR70" s="327"/>
      <c r="CE70" s="6"/>
      <c r="CF70" s="6"/>
      <c r="CG70" s="5"/>
      <c r="CH70" s="3"/>
      <c r="CI70" s="3"/>
      <c r="CJ70" s="4"/>
      <c r="CK70" s="4"/>
      <c r="CL70" s="4"/>
      <c r="CM70" s="4"/>
      <c r="CN70" s="4"/>
      <c r="CO70" s="76"/>
      <c r="CP70" s="77"/>
      <c r="CQ70" s="36"/>
      <c r="CR70" s="36"/>
      <c r="CS70" s="46"/>
      <c r="CT70" s="40"/>
      <c r="CU70" s="40"/>
      <c r="CV70" s="40"/>
      <c r="CW70" s="40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2:152" s="1" customFormat="1" ht="15.75" customHeight="1">
      <c r="B71" s="530">
        <f>IF(Ergebniseingabe!B65="","",Ergebniseingabe!B65)</f>
      </c>
      <c r="C71" s="530"/>
      <c r="D71" s="530"/>
      <c r="E71" s="530"/>
      <c r="F71" s="530">
        <f>IF(Ergebniseingabe!F65="","",Ergebniseingabe!F65)</f>
      </c>
      <c r="G71" s="530"/>
      <c r="H71" s="530"/>
      <c r="J71" s="251">
        <f>Ergebniseingabe!J65</f>
      </c>
      <c r="K71" s="252"/>
      <c r="L71" s="253" t="str">
        <f>Ergebniseingabe!L65</f>
        <v>A4</v>
      </c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20">
        <f>Ergebniseingabe!AG65</f>
      </c>
      <c r="AH71" s="220"/>
      <c r="AI71" s="242"/>
      <c r="AJ71" s="221">
        <f>Ergebniseingabe!AJ65</f>
      </c>
      <c r="AK71" s="222"/>
      <c r="AL71" s="223"/>
      <c r="AM71" s="221">
        <f>Ergebniseingabe!AM65</f>
      </c>
      <c r="AN71" s="222"/>
      <c r="AO71" s="223"/>
      <c r="AP71" s="239"/>
      <c r="AQ71" s="240"/>
      <c r="AR71" s="241"/>
      <c r="AS71" s="219">
        <f>Ergebniseingabe!AS65</f>
      </c>
      <c r="AT71" s="220"/>
      <c r="AU71" s="220"/>
      <c r="AV71" s="220">
        <f>Ergebniseingabe!AV65</f>
      </c>
      <c r="AW71" s="220"/>
      <c r="AX71" s="242"/>
      <c r="AY71" s="221">
        <f>Ergebniseingabe!AY65</f>
      </c>
      <c r="AZ71" s="222"/>
      <c r="BA71" s="223"/>
      <c r="BB71" s="221">
        <f>Ergebniseingabe!BB65</f>
      </c>
      <c r="BC71" s="222"/>
      <c r="BD71" s="223"/>
      <c r="BE71" s="221">
        <f>Ergebniseingabe!BE65</f>
      </c>
      <c r="BF71" s="222"/>
      <c r="BG71" s="223"/>
      <c r="BH71" s="280">
        <f>Ergebniseingabe!BH65</f>
      </c>
      <c r="BI71" s="321"/>
      <c r="BJ71" s="78">
        <f>Ergebniseingabe!BJ65</f>
      </c>
      <c r="BK71" s="403">
        <f>Ergebniseingabe!BK65</f>
      </c>
      <c r="BL71" s="280"/>
      <c r="BM71" s="305">
        <f>Ergebniseingabe!BM65</f>
      </c>
      <c r="BN71" s="305"/>
      <c r="BO71" s="306"/>
      <c r="BP71" s="280">
        <f>Ergebniseingabe!BP65</f>
      </c>
      <c r="BQ71" s="280"/>
      <c r="BR71" s="327"/>
      <c r="CE71" s="6"/>
      <c r="CF71" s="6"/>
      <c r="CG71" s="5"/>
      <c r="CH71" s="3"/>
      <c r="CI71" s="3"/>
      <c r="CJ71" s="4"/>
      <c r="CK71" s="4"/>
      <c r="CL71" s="4"/>
      <c r="CM71" s="4"/>
      <c r="CN71" s="4"/>
      <c r="CO71" s="76"/>
      <c r="CP71" s="77"/>
      <c r="CQ71" s="36"/>
      <c r="CR71" s="36"/>
      <c r="CS71" s="46"/>
      <c r="CT71" s="40"/>
      <c r="CU71" s="40"/>
      <c r="CV71" s="40"/>
      <c r="CW71" s="40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2:152" s="1" customFormat="1" ht="15.75" customHeight="1" thickBot="1">
      <c r="B72" s="530">
        <f>IF(Ergebniseingabe!B66="","",Ergebniseingabe!B66)</f>
      </c>
      <c r="C72" s="530"/>
      <c r="D72" s="530"/>
      <c r="E72" s="530"/>
      <c r="F72" s="530">
        <f>IF(Ergebniseingabe!F66="","",Ergebniseingabe!F66)</f>
      </c>
      <c r="G72" s="530"/>
      <c r="H72" s="530"/>
      <c r="J72" s="468">
        <f>Ergebniseingabe!J66</f>
      </c>
      <c r="K72" s="469"/>
      <c r="L72" s="278" t="str">
        <f>Ergebniseingabe!L66</f>
        <v>A5</v>
      </c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05">
        <f>Ergebniseingabe!AG66</f>
      </c>
      <c r="AH72" s="205"/>
      <c r="AI72" s="206"/>
      <c r="AJ72" s="233">
        <f>Ergebniseingabe!AJ66</f>
      </c>
      <c r="AK72" s="234"/>
      <c r="AL72" s="235"/>
      <c r="AM72" s="233">
        <f>Ergebniseingabe!AM66</f>
      </c>
      <c r="AN72" s="234"/>
      <c r="AO72" s="235"/>
      <c r="AP72" s="233">
        <f>Ergebniseingabe!AP66</f>
      </c>
      <c r="AQ72" s="234"/>
      <c r="AR72" s="235"/>
      <c r="AS72" s="217"/>
      <c r="AT72" s="218"/>
      <c r="AU72" s="218"/>
      <c r="AV72" s="205">
        <f>Ergebniseingabe!AV66</f>
      </c>
      <c r="AW72" s="205"/>
      <c r="AX72" s="206"/>
      <c r="AY72" s="233">
        <f>Ergebniseingabe!AY66</f>
      </c>
      <c r="AZ72" s="234"/>
      <c r="BA72" s="235"/>
      <c r="BB72" s="233">
        <f>Ergebniseingabe!BB66</f>
      </c>
      <c r="BC72" s="234"/>
      <c r="BD72" s="235"/>
      <c r="BE72" s="233">
        <f>Ergebniseingabe!BE66</f>
      </c>
      <c r="BF72" s="234"/>
      <c r="BG72" s="235"/>
      <c r="BH72" s="281">
        <f>Ergebniseingabe!BH66</f>
      </c>
      <c r="BI72" s="320"/>
      <c r="BJ72" s="79">
        <f>Ergebniseingabe!BJ66</f>
      </c>
      <c r="BK72" s="402">
        <f>Ergebniseingabe!BK66</f>
      </c>
      <c r="BL72" s="281"/>
      <c r="BM72" s="294">
        <f>Ergebniseingabe!BM66</f>
      </c>
      <c r="BN72" s="294"/>
      <c r="BO72" s="295"/>
      <c r="BP72" s="281">
        <f>Ergebniseingabe!BP66</f>
      </c>
      <c r="BQ72" s="281"/>
      <c r="BR72" s="319"/>
      <c r="CE72" s="6"/>
      <c r="CF72" s="6"/>
      <c r="CG72" s="5"/>
      <c r="CH72" s="3"/>
      <c r="CI72" s="3"/>
      <c r="CJ72" s="4"/>
      <c r="CK72" s="4"/>
      <c r="CL72" s="4"/>
      <c r="CM72" s="4"/>
      <c r="CN72" s="4"/>
      <c r="CO72" s="76"/>
      <c r="CP72" s="77"/>
      <c r="CQ72" s="36"/>
      <c r="CR72" s="36"/>
      <c r="CS72" s="38"/>
      <c r="CT72" s="40"/>
      <c r="CU72" s="40"/>
      <c r="CV72" s="40"/>
      <c r="CW72" s="40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2:152" s="1" customFormat="1" ht="15.75" customHeight="1" thickBot="1">
      <c r="B73" s="125"/>
      <c r="C73" s="125"/>
      <c r="D73" s="125"/>
      <c r="E73" s="125"/>
      <c r="F73" s="125"/>
      <c r="G73" s="125"/>
      <c r="H73" s="125"/>
      <c r="J73" s="1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1"/>
      <c r="BN73" s="121"/>
      <c r="BO73" s="121"/>
      <c r="BP73" s="120"/>
      <c r="BQ73" s="120"/>
      <c r="BR73" s="120"/>
      <c r="CE73" s="6"/>
      <c r="CF73" s="6"/>
      <c r="CG73" s="5"/>
      <c r="CH73" s="3"/>
      <c r="CI73" s="3"/>
      <c r="CJ73" s="4"/>
      <c r="CK73" s="4"/>
      <c r="CL73" s="4"/>
      <c r="CM73" s="4"/>
      <c r="CN73" s="4"/>
      <c r="CO73" s="76"/>
      <c r="CP73" s="77"/>
      <c r="CQ73" s="36"/>
      <c r="CR73" s="36"/>
      <c r="CS73" s="38"/>
      <c r="CT73" s="40"/>
      <c r="CU73" s="40"/>
      <c r="CV73" s="40"/>
      <c r="CW73" s="40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2:152" s="1" customFormat="1" ht="15.75" customHeight="1">
      <c r="B74" s="125"/>
      <c r="C74" s="125"/>
      <c r="D74" s="125"/>
      <c r="E74" s="125"/>
      <c r="F74" s="125"/>
      <c r="G74" s="125"/>
      <c r="H74" s="125"/>
      <c r="J74" s="117"/>
      <c r="K74" s="117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236" t="str">
        <f>L82</f>
        <v>B1</v>
      </c>
      <c r="AH74" s="224"/>
      <c r="AI74" s="224"/>
      <c r="AJ74" s="224" t="str">
        <f>L83</f>
        <v>B2</v>
      </c>
      <c r="AK74" s="224"/>
      <c r="AL74" s="224"/>
      <c r="AM74" s="224" t="str">
        <f>L84</f>
        <v>B3</v>
      </c>
      <c r="AN74" s="224"/>
      <c r="AO74" s="224"/>
      <c r="AP74" s="224" t="str">
        <f>L85</f>
        <v>B4</v>
      </c>
      <c r="AQ74" s="224"/>
      <c r="AR74" s="224"/>
      <c r="AS74" s="224" t="str">
        <f>L86</f>
        <v>B5</v>
      </c>
      <c r="AT74" s="224"/>
      <c r="AU74" s="225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1"/>
      <c r="BN74" s="121"/>
      <c r="BO74" s="121"/>
      <c r="BP74" s="120"/>
      <c r="BQ74" s="120"/>
      <c r="BR74" s="120"/>
      <c r="CE74" s="6"/>
      <c r="CF74" s="6"/>
      <c r="CG74" s="5"/>
      <c r="CH74" s="3"/>
      <c r="CI74" s="3"/>
      <c r="CJ74" s="4"/>
      <c r="CK74" s="4"/>
      <c r="CL74" s="4"/>
      <c r="CM74" s="4"/>
      <c r="CN74" s="4"/>
      <c r="CO74" s="76"/>
      <c r="CP74" s="77"/>
      <c r="CQ74" s="36"/>
      <c r="CR74" s="36"/>
      <c r="CS74" s="38"/>
      <c r="CT74" s="40"/>
      <c r="CU74" s="40"/>
      <c r="CV74" s="40"/>
      <c r="CW74" s="40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2:152" s="1" customFormat="1" ht="15.75" customHeight="1">
      <c r="B75" s="125"/>
      <c r="C75" s="125"/>
      <c r="D75" s="125"/>
      <c r="E75" s="125"/>
      <c r="F75" s="125"/>
      <c r="G75" s="125"/>
      <c r="H75" s="125"/>
      <c r="J75" s="117"/>
      <c r="K75" s="117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237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7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1"/>
      <c r="BN75" s="121"/>
      <c r="BO75" s="121"/>
      <c r="BP75" s="120"/>
      <c r="BQ75" s="120"/>
      <c r="BR75" s="120"/>
      <c r="CE75" s="6"/>
      <c r="CF75" s="6"/>
      <c r="CG75" s="5"/>
      <c r="CH75" s="3"/>
      <c r="CI75" s="3"/>
      <c r="CJ75" s="4"/>
      <c r="CK75" s="4"/>
      <c r="CL75" s="4"/>
      <c r="CM75" s="4"/>
      <c r="CN75" s="4"/>
      <c r="CO75" s="76"/>
      <c r="CP75" s="77"/>
      <c r="CQ75" s="36"/>
      <c r="CR75" s="36"/>
      <c r="CS75" s="38"/>
      <c r="CT75" s="40"/>
      <c r="CU75" s="40"/>
      <c r="CV75" s="40"/>
      <c r="CW75" s="40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2:152" s="1" customFormat="1" ht="15.75" customHeight="1">
      <c r="B76" s="125"/>
      <c r="C76" s="125"/>
      <c r="D76" s="125"/>
      <c r="E76" s="125"/>
      <c r="F76" s="125"/>
      <c r="G76" s="125"/>
      <c r="H76" s="125"/>
      <c r="J76" s="117"/>
      <c r="K76" s="117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237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7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1"/>
      <c r="BN76" s="121"/>
      <c r="BO76" s="121"/>
      <c r="BP76" s="120"/>
      <c r="BQ76" s="120"/>
      <c r="BR76" s="120"/>
      <c r="CE76" s="6"/>
      <c r="CF76" s="6"/>
      <c r="CG76" s="5"/>
      <c r="CH76" s="3"/>
      <c r="CI76" s="3"/>
      <c r="CJ76" s="4"/>
      <c r="CK76" s="4"/>
      <c r="CL76" s="4"/>
      <c r="CM76" s="4"/>
      <c r="CN76" s="4"/>
      <c r="CO76" s="76"/>
      <c r="CP76" s="77"/>
      <c r="CQ76" s="36"/>
      <c r="CR76" s="36"/>
      <c r="CS76" s="38"/>
      <c r="CT76" s="40"/>
      <c r="CU76" s="40"/>
      <c r="CV76" s="40"/>
      <c r="CW76" s="40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2:152" s="1" customFormat="1" ht="15.75" customHeight="1">
      <c r="B77" s="125"/>
      <c r="C77" s="125"/>
      <c r="D77" s="125"/>
      <c r="E77" s="125"/>
      <c r="F77" s="125"/>
      <c r="G77" s="125"/>
      <c r="H77" s="125"/>
      <c r="J77" s="117"/>
      <c r="K77" s="117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237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7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1"/>
      <c r="BN77" s="121"/>
      <c r="BO77" s="121"/>
      <c r="BP77" s="120"/>
      <c r="BQ77" s="120"/>
      <c r="BR77" s="120"/>
      <c r="CE77" s="6"/>
      <c r="CF77" s="6"/>
      <c r="CG77" s="5"/>
      <c r="CH77" s="3"/>
      <c r="CI77" s="3"/>
      <c r="CJ77" s="4"/>
      <c r="CK77" s="4"/>
      <c r="CL77" s="4"/>
      <c r="CM77" s="4"/>
      <c r="CN77" s="4"/>
      <c r="CO77" s="76"/>
      <c r="CP77" s="77"/>
      <c r="CQ77" s="36"/>
      <c r="CR77" s="36"/>
      <c r="CS77" s="38"/>
      <c r="CT77" s="40"/>
      <c r="CU77" s="40"/>
      <c r="CV77" s="40"/>
      <c r="CW77" s="40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2:152" s="1" customFormat="1" ht="15.75" customHeight="1">
      <c r="B78" s="125"/>
      <c r="C78" s="125"/>
      <c r="D78" s="125"/>
      <c r="E78" s="125"/>
      <c r="F78" s="125"/>
      <c r="G78" s="125"/>
      <c r="H78" s="125"/>
      <c r="J78" s="117"/>
      <c r="K78" s="117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237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7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1"/>
      <c r="BN78" s="121"/>
      <c r="BO78" s="121"/>
      <c r="BP78" s="120"/>
      <c r="BQ78" s="120"/>
      <c r="BR78" s="120"/>
      <c r="CE78" s="6"/>
      <c r="CF78" s="6"/>
      <c r="CG78" s="5"/>
      <c r="CH78" s="3"/>
      <c r="CI78" s="3"/>
      <c r="CJ78" s="4"/>
      <c r="CK78" s="4"/>
      <c r="CL78" s="4"/>
      <c r="CM78" s="4"/>
      <c r="CN78" s="4"/>
      <c r="CO78" s="76"/>
      <c r="CP78" s="77"/>
      <c r="CQ78" s="36"/>
      <c r="CR78" s="36"/>
      <c r="CS78" s="38"/>
      <c r="CT78" s="40"/>
      <c r="CU78" s="40"/>
      <c r="CV78" s="40"/>
      <c r="CW78" s="40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2:152" s="1" customFormat="1" ht="15.75" customHeight="1">
      <c r="B79" s="125"/>
      <c r="C79" s="125"/>
      <c r="D79" s="125"/>
      <c r="E79" s="125"/>
      <c r="F79" s="125"/>
      <c r="G79" s="125"/>
      <c r="H79" s="125"/>
      <c r="J79" s="117"/>
      <c r="K79" s="117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237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7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1"/>
      <c r="BN79" s="121"/>
      <c r="BO79" s="121"/>
      <c r="BP79" s="120"/>
      <c r="BQ79" s="120"/>
      <c r="BR79" s="120"/>
      <c r="CE79" s="6"/>
      <c r="CF79" s="6"/>
      <c r="CG79" s="5"/>
      <c r="CH79" s="3"/>
      <c r="CI79" s="3"/>
      <c r="CJ79" s="4"/>
      <c r="CK79" s="4"/>
      <c r="CL79" s="4"/>
      <c r="CM79" s="4"/>
      <c r="CN79" s="4"/>
      <c r="CO79" s="76"/>
      <c r="CP79" s="77"/>
      <c r="CQ79" s="36"/>
      <c r="CR79" s="36"/>
      <c r="CS79" s="38"/>
      <c r="CT79" s="40"/>
      <c r="CU79" s="40"/>
      <c r="CV79" s="40"/>
      <c r="CW79" s="40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33:150" s="1" customFormat="1" ht="15.75" customHeight="1" thickBot="1">
      <c r="AG80" s="237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7"/>
      <c r="CE80" s="6"/>
      <c r="CF80" s="6"/>
      <c r="CG80" s="5"/>
      <c r="CH80" s="4"/>
      <c r="CI80" s="4"/>
      <c r="CJ80" s="4"/>
      <c r="CK80" s="4"/>
      <c r="CL80" s="4"/>
      <c r="CM80" s="4"/>
      <c r="CN80" s="4"/>
      <c r="CO80" s="4"/>
      <c r="CP80" s="80"/>
      <c r="CQ80" s="80"/>
      <c r="CR80" s="80"/>
      <c r="CS80" s="81"/>
      <c r="CT80" s="40"/>
      <c r="CU80" s="40"/>
      <c r="CV80" s="40"/>
      <c r="CW80" s="40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spans="10:150" s="1" customFormat="1" ht="15.75" customHeight="1" thickBot="1">
      <c r="J81" s="507" t="str">
        <f>Ergebniseingabe!J75</f>
        <v>Gruppe B</v>
      </c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23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9"/>
      <c r="AV81" s="292" t="s">
        <v>38</v>
      </c>
      <c r="AW81" s="292"/>
      <c r="AX81" s="293"/>
      <c r="AY81" s="291" t="s">
        <v>39</v>
      </c>
      <c r="AZ81" s="292"/>
      <c r="BA81" s="293"/>
      <c r="BB81" s="291" t="s">
        <v>40</v>
      </c>
      <c r="BC81" s="292"/>
      <c r="BD81" s="293"/>
      <c r="BE81" s="291" t="s">
        <v>41</v>
      </c>
      <c r="BF81" s="292"/>
      <c r="BG81" s="293"/>
      <c r="BH81" s="404" t="s">
        <v>42</v>
      </c>
      <c r="BI81" s="404"/>
      <c r="BJ81" s="404"/>
      <c r="BK81" s="404"/>
      <c r="BL81" s="404"/>
      <c r="BM81" s="404" t="s">
        <v>43</v>
      </c>
      <c r="BN81" s="404"/>
      <c r="BO81" s="291"/>
      <c r="BP81" s="404" t="s">
        <v>44</v>
      </c>
      <c r="BQ81" s="404"/>
      <c r="BR81" s="480"/>
      <c r="CE81" s="6"/>
      <c r="CF81" s="6"/>
      <c r="CG81" s="5"/>
      <c r="CH81" s="4"/>
      <c r="CI81" s="4"/>
      <c r="CJ81" s="4"/>
      <c r="CK81" s="4"/>
      <c r="CL81" s="4"/>
      <c r="CM81" s="4"/>
      <c r="CN81" s="4"/>
      <c r="CO81" s="4"/>
      <c r="CP81" s="80"/>
      <c r="CQ81" s="80"/>
      <c r="CR81" s="80"/>
      <c r="CS81" s="81"/>
      <c r="CT81" s="40"/>
      <c r="CU81" s="40"/>
      <c r="CV81" s="40"/>
      <c r="CW81" s="40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</row>
    <row r="82" spans="2:150" s="1" customFormat="1" ht="15.75" customHeight="1">
      <c r="B82" s="530">
        <f>IF(Ergebniseingabe!B76="","",Ergebniseingabe!B76)</f>
      </c>
      <c r="C82" s="530"/>
      <c r="D82" s="530"/>
      <c r="E82" s="530"/>
      <c r="F82" s="530">
        <f>IF(Ergebniseingabe!F76="","",Ergebniseingabe!F76)</f>
      </c>
      <c r="G82" s="530"/>
      <c r="H82" s="530"/>
      <c r="J82" s="447">
        <f>Ergebniseingabe!J76</f>
      </c>
      <c r="K82" s="448"/>
      <c r="L82" s="352" t="str">
        <f>Ergebniseingabe!L76</f>
        <v>B1</v>
      </c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249"/>
      <c r="AH82" s="249"/>
      <c r="AI82" s="250"/>
      <c r="AJ82" s="230">
        <f>Ergebniseingabe!AJ76</f>
      </c>
      <c r="AK82" s="231"/>
      <c r="AL82" s="232"/>
      <c r="AM82" s="230">
        <f>Ergebniseingabe!AM76</f>
      </c>
      <c r="AN82" s="231"/>
      <c r="AO82" s="232"/>
      <c r="AP82" s="230">
        <f>Ergebniseingabe!AP76</f>
      </c>
      <c r="AQ82" s="231"/>
      <c r="AR82" s="232"/>
      <c r="AS82" s="397">
        <f>Ergebniseingabe!AS76</f>
      </c>
      <c r="AT82" s="398"/>
      <c r="AU82" s="398"/>
      <c r="AV82" s="398">
        <f>Ergebniseingabe!AV76</f>
      </c>
      <c r="AW82" s="398"/>
      <c r="AX82" s="540"/>
      <c r="AY82" s="230">
        <f>Ergebniseingabe!AY76</f>
      </c>
      <c r="AZ82" s="231"/>
      <c r="BA82" s="232"/>
      <c r="BB82" s="230">
        <f>Ergebniseingabe!BB76</f>
      </c>
      <c r="BC82" s="231"/>
      <c r="BD82" s="232"/>
      <c r="BE82" s="230">
        <f>Ergebniseingabe!BE76</f>
      </c>
      <c r="BF82" s="231"/>
      <c r="BG82" s="232"/>
      <c r="BH82" s="284">
        <f>Ergebniseingabe!BH76</f>
      </c>
      <c r="BI82" s="285"/>
      <c r="BJ82" s="75">
        <f>Ergebniseingabe!BJ76</f>
      </c>
      <c r="BK82" s="538">
        <f>Ergebniseingabe!BK76</f>
      </c>
      <c r="BL82" s="539"/>
      <c r="BM82" s="330">
        <f>Ergebniseingabe!BM76</f>
      </c>
      <c r="BN82" s="330"/>
      <c r="BO82" s="331"/>
      <c r="BP82" s="284">
        <f>Ergebniseingabe!BP76</f>
      </c>
      <c r="BQ82" s="284"/>
      <c r="BR82" s="329"/>
      <c r="CE82" s="6"/>
      <c r="CF82" s="6"/>
      <c r="CG82" s="5"/>
      <c r="CH82" s="4"/>
      <c r="CI82" s="4"/>
      <c r="CJ82" s="4"/>
      <c r="CK82" s="4"/>
      <c r="CL82" s="4"/>
      <c r="CM82" s="4"/>
      <c r="CN82" s="4"/>
      <c r="CO82" s="4"/>
      <c r="CP82" s="80"/>
      <c r="CQ82" s="80"/>
      <c r="CR82" s="80"/>
      <c r="CS82" s="81"/>
      <c r="CT82" s="40"/>
      <c r="CU82" s="40"/>
      <c r="CV82" s="40"/>
      <c r="CW82" s="40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</row>
    <row r="83" spans="2:150" s="1" customFormat="1" ht="15.75" customHeight="1">
      <c r="B83" s="530">
        <f>IF(Ergebniseingabe!B77="","",Ergebniseingabe!B77)</f>
      </c>
      <c r="C83" s="530"/>
      <c r="D83" s="530"/>
      <c r="E83" s="530"/>
      <c r="F83" s="530">
        <f>IF(Ergebniseingabe!F77="","",Ergebniseingabe!F77)</f>
      </c>
      <c r="G83" s="530"/>
      <c r="H83" s="530"/>
      <c r="J83" s="251">
        <f>Ergebniseingabe!J77</f>
      </c>
      <c r="K83" s="252"/>
      <c r="L83" s="253" t="str">
        <f>Ergebniseingabe!L77</f>
        <v>B2</v>
      </c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20">
        <f>Ergebniseingabe!AG77</f>
      </c>
      <c r="AH83" s="220"/>
      <c r="AI83" s="242"/>
      <c r="AJ83" s="239"/>
      <c r="AK83" s="240"/>
      <c r="AL83" s="241"/>
      <c r="AM83" s="221">
        <f>Ergebniseingabe!AM77</f>
      </c>
      <c r="AN83" s="222"/>
      <c r="AO83" s="223"/>
      <c r="AP83" s="221">
        <f>Ergebniseingabe!AP77</f>
      </c>
      <c r="AQ83" s="222"/>
      <c r="AR83" s="223"/>
      <c r="AS83" s="219">
        <f>Ergebniseingabe!AS77</f>
      </c>
      <c r="AT83" s="220"/>
      <c r="AU83" s="220"/>
      <c r="AV83" s="220">
        <f>Ergebniseingabe!AV77</f>
      </c>
      <c r="AW83" s="220"/>
      <c r="AX83" s="242"/>
      <c r="AY83" s="221">
        <f>Ergebniseingabe!AY77</f>
      </c>
      <c r="AZ83" s="222"/>
      <c r="BA83" s="223"/>
      <c r="BB83" s="221">
        <f>Ergebniseingabe!BB77</f>
      </c>
      <c r="BC83" s="222"/>
      <c r="BD83" s="223"/>
      <c r="BE83" s="221">
        <f>Ergebniseingabe!BE77</f>
      </c>
      <c r="BF83" s="222"/>
      <c r="BG83" s="223"/>
      <c r="BH83" s="280">
        <f>Ergebniseingabe!BH77</f>
      </c>
      <c r="BI83" s="321"/>
      <c r="BJ83" s="78">
        <f>Ergebniseingabe!BJ77</f>
      </c>
      <c r="BK83" s="407">
        <f>Ergebniseingabe!BK77</f>
      </c>
      <c r="BL83" s="408"/>
      <c r="BM83" s="305">
        <f>Ergebniseingabe!BM77</f>
      </c>
      <c r="BN83" s="305"/>
      <c r="BO83" s="306"/>
      <c r="BP83" s="280">
        <f>Ergebniseingabe!BP77</f>
      </c>
      <c r="BQ83" s="280"/>
      <c r="BR83" s="327"/>
      <c r="CE83" s="6"/>
      <c r="CF83" s="6"/>
      <c r="CG83" s="5"/>
      <c r="CH83" s="4"/>
      <c r="CI83" s="4"/>
      <c r="CJ83" s="4"/>
      <c r="CK83" s="4"/>
      <c r="CL83" s="4"/>
      <c r="CM83" s="4"/>
      <c r="CN83" s="4"/>
      <c r="CO83" s="4"/>
      <c r="CP83" s="80"/>
      <c r="CQ83" s="80"/>
      <c r="CR83" s="80"/>
      <c r="CS83" s="81"/>
      <c r="CT83" s="40"/>
      <c r="CU83" s="40"/>
      <c r="CV83" s="40"/>
      <c r="CW83" s="40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</row>
    <row r="84" spans="2:150" s="1" customFormat="1" ht="15.75" customHeight="1">
      <c r="B84" s="530">
        <f>IF(Ergebniseingabe!B78="","",Ergebniseingabe!B78)</f>
      </c>
      <c r="C84" s="530"/>
      <c r="D84" s="530"/>
      <c r="E84" s="530"/>
      <c r="F84" s="530">
        <f>IF(Ergebniseingabe!F78="","",Ergebniseingabe!F78)</f>
      </c>
      <c r="G84" s="530"/>
      <c r="H84" s="530"/>
      <c r="J84" s="251">
        <f>Ergebniseingabe!J78</f>
      </c>
      <c r="K84" s="252"/>
      <c r="L84" s="253" t="str">
        <f>Ergebniseingabe!L78</f>
        <v>B3</v>
      </c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20">
        <f>Ergebniseingabe!AG78</f>
      </c>
      <c r="AH84" s="220"/>
      <c r="AI84" s="242"/>
      <c r="AJ84" s="221">
        <f>Ergebniseingabe!AJ78</f>
      </c>
      <c r="AK84" s="222"/>
      <c r="AL84" s="223"/>
      <c r="AM84" s="239"/>
      <c r="AN84" s="240"/>
      <c r="AO84" s="241"/>
      <c r="AP84" s="221">
        <f>Ergebniseingabe!AP78</f>
      </c>
      <c r="AQ84" s="222"/>
      <c r="AR84" s="223"/>
      <c r="AS84" s="219">
        <f>Ergebniseingabe!AS78</f>
      </c>
      <c r="AT84" s="220"/>
      <c r="AU84" s="220"/>
      <c r="AV84" s="220">
        <f>Ergebniseingabe!AV78</f>
      </c>
      <c r="AW84" s="220"/>
      <c r="AX84" s="242"/>
      <c r="AY84" s="221">
        <f>Ergebniseingabe!AY78</f>
      </c>
      <c r="AZ84" s="222"/>
      <c r="BA84" s="223"/>
      <c r="BB84" s="221">
        <f>Ergebniseingabe!BB78</f>
      </c>
      <c r="BC84" s="222"/>
      <c r="BD84" s="223"/>
      <c r="BE84" s="221">
        <f>Ergebniseingabe!BE78</f>
      </c>
      <c r="BF84" s="222"/>
      <c r="BG84" s="223"/>
      <c r="BH84" s="280">
        <f>Ergebniseingabe!BH78</f>
      </c>
      <c r="BI84" s="321"/>
      <c r="BJ84" s="78">
        <f>Ergebniseingabe!BJ78</f>
      </c>
      <c r="BK84" s="407">
        <f>Ergebniseingabe!BK78</f>
      </c>
      <c r="BL84" s="408"/>
      <c r="BM84" s="305">
        <f>Ergebniseingabe!BM78</f>
      </c>
      <c r="BN84" s="305"/>
      <c r="BO84" s="306"/>
      <c r="BP84" s="280">
        <f>Ergebniseingabe!BP78</f>
      </c>
      <c r="BQ84" s="280"/>
      <c r="BR84" s="327"/>
      <c r="CE84" s="6"/>
      <c r="CF84" s="6"/>
      <c r="CG84" s="5"/>
      <c r="CH84" s="4"/>
      <c r="CI84" s="4"/>
      <c r="CJ84" s="4"/>
      <c r="CK84" s="4"/>
      <c r="CL84" s="4"/>
      <c r="CM84" s="4"/>
      <c r="CN84" s="4"/>
      <c r="CO84" s="4"/>
      <c r="CP84" s="80"/>
      <c r="CQ84" s="80"/>
      <c r="CR84" s="80"/>
      <c r="CS84" s="81"/>
      <c r="CT84" s="40"/>
      <c r="CU84" s="40"/>
      <c r="CV84" s="40"/>
      <c r="CW84" s="40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2:150" s="1" customFormat="1" ht="15.75" customHeight="1">
      <c r="B85" s="530">
        <f>IF(Ergebniseingabe!B79="","",Ergebniseingabe!B79)</f>
      </c>
      <c r="C85" s="530"/>
      <c r="D85" s="530"/>
      <c r="E85" s="530"/>
      <c r="F85" s="530">
        <f>IF(Ergebniseingabe!F79="","",Ergebniseingabe!F79)</f>
      </c>
      <c r="G85" s="530"/>
      <c r="H85" s="530"/>
      <c r="J85" s="251">
        <f>Ergebniseingabe!J79</f>
      </c>
      <c r="K85" s="252"/>
      <c r="L85" s="253" t="str">
        <f>Ergebniseingabe!L79</f>
        <v>B4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20">
        <f>Ergebniseingabe!AG79</f>
      </c>
      <c r="AH85" s="220"/>
      <c r="AI85" s="242"/>
      <c r="AJ85" s="221">
        <f>Ergebniseingabe!AJ79</f>
      </c>
      <c r="AK85" s="222"/>
      <c r="AL85" s="223"/>
      <c r="AM85" s="221">
        <f>Ergebniseingabe!AM79</f>
      </c>
      <c r="AN85" s="222"/>
      <c r="AO85" s="223"/>
      <c r="AP85" s="239"/>
      <c r="AQ85" s="240"/>
      <c r="AR85" s="241"/>
      <c r="AS85" s="219">
        <f>Ergebniseingabe!AS79</f>
      </c>
      <c r="AT85" s="220"/>
      <c r="AU85" s="220"/>
      <c r="AV85" s="220">
        <f>Ergebniseingabe!AV79</f>
      </c>
      <c r="AW85" s="220"/>
      <c r="AX85" s="242"/>
      <c r="AY85" s="221">
        <f>Ergebniseingabe!AY79</f>
      </c>
      <c r="AZ85" s="222"/>
      <c r="BA85" s="223"/>
      <c r="BB85" s="221">
        <f>Ergebniseingabe!BB79</f>
      </c>
      <c r="BC85" s="222"/>
      <c r="BD85" s="223"/>
      <c r="BE85" s="221">
        <f>Ergebniseingabe!BE79</f>
      </c>
      <c r="BF85" s="222"/>
      <c r="BG85" s="223"/>
      <c r="BH85" s="280">
        <f>Ergebniseingabe!BH79</f>
      </c>
      <c r="BI85" s="321"/>
      <c r="BJ85" s="78">
        <f>Ergebniseingabe!BJ79</f>
      </c>
      <c r="BK85" s="407">
        <f>Ergebniseingabe!BK79</f>
      </c>
      <c r="BL85" s="408"/>
      <c r="BM85" s="305">
        <f>Ergebniseingabe!BM79</f>
      </c>
      <c r="BN85" s="305"/>
      <c r="BO85" s="306"/>
      <c r="BP85" s="280">
        <f>Ergebniseingabe!BP79</f>
      </c>
      <c r="BQ85" s="280"/>
      <c r="BR85" s="327"/>
      <c r="CE85" s="6"/>
      <c r="CF85" s="6"/>
      <c r="CG85" s="5"/>
      <c r="CH85" s="4"/>
      <c r="CI85" s="4"/>
      <c r="CJ85" s="4"/>
      <c r="CK85" s="4"/>
      <c r="CL85" s="4"/>
      <c r="CM85" s="4"/>
      <c r="CN85" s="4"/>
      <c r="CO85" s="4"/>
      <c r="CP85" s="80"/>
      <c r="CQ85" s="80"/>
      <c r="CR85" s="80"/>
      <c r="CS85" s="81"/>
      <c r="CT85" s="40"/>
      <c r="CU85" s="40"/>
      <c r="CV85" s="40"/>
      <c r="CW85" s="40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2:150" s="1" customFormat="1" ht="15.75" customHeight="1" thickBot="1">
      <c r="B86" s="530">
        <f>IF(Ergebniseingabe!B80="","",Ergebniseingabe!B80)</f>
      </c>
      <c r="C86" s="530"/>
      <c r="D86" s="530"/>
      <c r="E86" s="530"/>
      <c r="F86" s="530">
        <f>IF(Ergebniseingabe!F80="","",Ergebniseingabe!F80)</f>
      </c>
      <c r="G86" s="530"/>
      <c r="H86" s="530"/>
      <c r="J86" s="468">
        <f>Ergebniseingabe!J80</f>
      </c>
      <c r="K86" s="469"/>
      <c r="L86" s="278" t="str">
        <f>Ergebniseingabe!L80</f>
        <v>B5</v>
      </c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05">
        <f>Ergebniseingabe!AG80</f>
      </c>
      <c r="AH86" s="205"/>
      <c r="AI86" s="206"/>
      <c r="AJ86" s="233">
        <f>Ergebniseingabe!AJ80</f>
      </c>
      <c r="AK86" s="234"/>
      <c r="AL86" s="235"/>
      <c r="AM86" s="233">
        <f>Ergebniseingabe!AM80</f>
      </c>
      <c r="AN86" s="234"/>
      <c r="AO86" s="235"/>
      <c r="AP86" s="233">
        <f>Ergebniseingabe!AP80</f>
      </c>
      <c r="AQ86" s="234"/>
      <c r="AR86" s="235"/>
      <c r="AS86" s="217"/>
      <c r="AT86" s="218"/>
      <c r="AU86" s="218"/>
      <c r="AV86" s="205">
        <f>Ergebniseingabe!AV80</f>
      </c>
      <c r="AW86" s="205"/>
      <c r="AX86" s="206"/>
      <c r="AY86" s="233">
        <f>Ergebniseingabe!AY80</f>
      </c>
      <c r="AZ86" s="234"/>
      <c r="BA86" s="235"/>
      <c r="BB86" s="233">
        <f>Ergebniseingabe!BB80</f>
      </c>
      <c r="BC86" s="234"/>
      <c r="BD86" s="235"/>
      <c r="BE86" s="233">
        <f>Ergebniseingabe!BE80</f>
      </c>
      <c r="BF86" s="234"/>
      <c r="BG86" s="235"/>
      <c r="BH86" s="281">
        <f>Ergebniseingabe!BH80</f>
      </c>
      <c r="BI86" s="320"/>
      <c r="BJ86" s="79">
        <f>Ergebniseingabe!BJ80</f>
      </c>
      <c r="BK86" s="470">
        <f>Ergebniseingabe!BK80</f>
      </c>
      <c r="BL86" s="471"/>
      <c r="BM86" s="294">
        <f>Ergebniseingabe!BM80</f>
      </c>
      <c r="BN86" s="294"/>
      <c r="BO86" s="295"/>
      <c r="BP86" s="281">
        <f>Ergebniseingabe!BP80</f>
      </c>
      <c r="BQ86" s="281"/>
      <c r="BR86" s="319"/>
      <c r="CE86" s="6"/>
      <c r="CF86" s="6"/>
      <c r="CG86" s="5"/>
      <c r="CH86" s="4"/>
      <c r="CI86" s="4"/>
      <c r="CJ86" s="4"/>
      <c r="CK86" s="4"/>
      <c r="CL86" s="4"/>
      <c r="CM86" s="4"/>
      <c r="CN86" s="4"/>
      <c r="CO86" s="4"/>
      <c r="CP86" s="80"/>
      <c r="CQ86" s="80"/>
      <c r="CR86" s="80"/>
      <c r="CS86" s="81"/>
      <c r="CT86" s="40"/>
      <c r="CU86" s="40"/>
      <c r="CV86" s="40"/>
      <c r="CW86" s="40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2:150" s="1" customFormat="1" ht="15.75" customHeight="1" thickBot="1">
      <c r="B87" s="125"/>
      <c r="C87" s="125"/>
      <c r="D87" s="125"/>
      <c r="E87" s="125"/>
      <c r="F87" s="125"/>
      <c r="G87" s="125"/>
      <c r="H87" s="125"/>
      <c r="J87" s="117"/>
      <c r="K87" s="117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48"/>
      <c r="BL87" s="48"/>
      <c r="BM87" s="121"/>
      <c r="BN87" s="121"/>
      <c r="BO87" s="121"/>
      <c r="BP87" s="120"/>
      <c r="BQ87" s="120"/>
      <c r="BR87" s="120"/>
      <c r="CE87" s="6"/>
      <c r="CF87" s="6"/>
      <c r="CG87" s="5"/>
      <c r="CH87" s="4"/>
      <c r="CI87" s="4"/>
      <c r="CJ87" s="4"/>
      <c r="CK87" s="4"/>
      <c r="CL87" s="4"/>
      <c r="CM87" s="4"/>
      <c r="CN87" s="4"/>
      <c r="CO87" s="4"/>
      <c r="CP87" s="80"/>
      <c r="CQ87" s="80"/>
      <c r="CR87" s="80"/>
      <c r="CS87" s="81"/>
      <c r="CT87" s="40"/>
      <c r="CU87" s="40"/>
      <c r="CV87" s="40"/>
      <c r="CW87" s="40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2:147" s="1" customFormat="1" ht="15.75" customHeight="1">
      <c r="B88" s="125"/>
      <c r="C88" s="125"/>
      <c r="D88" s="125"/>
      <c r="E88" s="125"/>
      <c r="F88" s="125"/>
      <c r="G88" s="125"/>
      <c r="H88" s="125"/>
      <c r="J88" s="117"/>
      <c r="K88" s="117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207" t="str">
        <f>L96</f>
        <v>C1</v>
      </c>
      <c r="AH88" s="208"/>
      <c r="AI88" s="208"/>
      <c r="AJ88" s="208" t="str">
        <f>L97</f>
        <v>C2</v>
      </c>
      <c r="AK88" s="208"/>
      <c r="AL88" s="208"/>
      <c r="AM88" s="208" t="str">
        <f>L98</f>
        <v>C3</v>
      </c>
      <c r="AN88" s="208"/>
      <c r="AO88" s="208"/>
      <c r="AP88" s="208" t="str">
        <f>L99</f>
        <v>C4</v>
      </c>
      <c r="AQ88" s="208"/>
      <c r="AR88" s="208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48"/>
      <c r="BI88" s="48"/>
      <c r="BJ88" s="121"/>
      <c r="BK88" s="121"/>
      <c r="BL88" s="121"/>
      <c r="BM88" s="120"/>
      <c r="BN88" s="120"/>
      <c r="BO88" s="120"/>
      <c r="CB88" s="6"/>
      <c r="CC88" s="6"/>
      <c r="CD88" s="5"/>
      <c r="CE88" s="4"/>
      <c r="CF88" s="4"/>
      <c r="CG88" s="4"/>
      <c r="CH88" s="4"/>
      <c r="CI88" s="4"/>
      <c r="CJ88" s="4"/>
      <c r="CK88" s="4"/>
      <c r="CL88" s="4"/>
      <c r="CM88" s="80"/>
      <c r="CN88" s="80"/>
      <c r="CO88" s="80"/>
      <c r="CP88" s="81"/>
      <c r="CQ88" s="40"/>
      <c r="CR88" s="40"/>
      <c r="CS88" s="40"/>
      <c r="CT88" s="40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2:147" s="1" customFormat="1" ht="15.75" customHeight="1">
      <c r="B89" s="125"/>
      <c r="C89" s="125"/>
      <c r="D89" s="125"/>
      <c r="E89" s="125"/>
      <c r="F89" s="125"/>
      <c r="G89" s="125"/>
      <c r="H89" s="125"/>
      <c r="J89" s="117"/>
      <c r="K89" s="117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209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48"/>
      <c r="BI89" s="48"/>
      <c r="BJ89" s="121"/>
      <c r="BK89" s="121"/>
      <c r="BL89" s="121"/>
      <c r="BM89" s="120"/>
      <c r="BN89" s="120"/>
      <c r="BO89" s="120"/>
      <c r="CB89" s="6"/>
      <c r="CC89" s="6"/>
      <c r="CD89" s="5"/>
      <c r="CE89" s="4"/>
      <c r="CF89" s="4"/>
      <c r="CG89" s="4"/>
      <c r="CH89" s="4"/>
      <c r="CI89" s="4"/>
      <c r="CJ89" s="4"/>
      <c r="CK89" s="4"/>
      <c r="CL89" s="4"/>
      <c r="CM89" s="80"/>
      <c r="CN89" s="80"/>
      <c r="CO89" s="80"/>
      <c r="CP89" s="81"/>
      <c r="CQ89" s="40"/>
      <c r="CR89" s="40"/>
      <c r="CS89" s="40"/>
      <c r="CT89" s="40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2:147" s="1" customFormat="1" ht="15.75" customHeight="1">
      <c r="B90" s="125"/>
      <c r="C90" s="125"/>
      <c r="D90" s="125"/>
      <c r="E90" s="125"/>
      <c r="F90" s="125"/>
      <c r="G90" s="125"/>
      <c r="H90" s="125"/>
      <c r="J90" s="117"/>
      <c r="K90" s="117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209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48"/>
      <c r="BI90" s="48"/>
      <c r="BJ90" s="121"/>
      <c r="BK90" s="121"/>
      <c r="BL90" s="121"/>
      <c r="BM90" s="120"/>
      <c r="BN90" s="120"/>
      <c r="BO90" s="120"/>
      <c r="CB90" s="6"/>
      <c r="CC90" s="6"/>
      <c r="CD90" s="5"/>
      <c r="CE90" s="4"/>
      <c r="CF90" s="4"/>
      <c r="CG90" s="4"/>
      <c r="CH90" s="4"/>
      <c r="CI90" s="4"/>
      <c r="CJ90" s="4"/>
      <c r="CK90" s="4"/>
      <c r="CL90" s="4"/>
      <c r="CM90" s="80"/>
      <c r="CN90" s="80"/>
      <c r="CO90" s="80"/>
      <c r="CP90" s="81"/>
      <c r="CQ90" s="40"/>
      <c r="CR90" s="40"/>
      <c r="CS90" s="40"/>
      <c r="CT90" s="40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2:147" s="1" customFormat="1" ht="15.75" customHeight="1">
      <c r="B91" s="125"/>
      <c r="C91" s="125"/>
      <c r="D91" s="125"/>
      <c r="E91" s="125"/>
      <c r="F91" s="125"/>
      <c r="G91" s="125"/>
      <c r="H91" s="125"/>
      <c r="J91" s="117"/>
      <c r="K91" s="117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209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48"/>
      <c r="BI91" s="48"/>
      <c r="BJ91" s="121"/>
      <c r="BK91" s="121"/>
      <c r="BL91" s="121"/>
      <c r="BM91" s="120"/>
      <c r="BN91" s="120"/>
      <c r="BO91" s="120"/>
      <c r="CB91" s="6"/>
      <c r="CC91" s="6"/>
      <c r="CD91" s="5"/>
      <c r="CE91" s="4"/>
      <c r="CF91" s="4"/>
      <c r="CG91" s="4"/>
      <c r="CH91" s="4"/>
      <c r="CI91" s="4"/>
      <c r="CJ91" s="4"/>
      <c r="CK91" s="4"/>
      <c r="CL91" s="4"/>
      <c r="CM91" s="80"/>
      <c r="CN91" s="80"/>
      <c r="CO91" s="80"/>
      <c r="CP91" s="81"/>
      <c r="CQ91" s="40"/>
      <c r="CR91" s="40"/>
      <c r="CS91" s="40"/>
      <c r="CT91" s="40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2:147" s="1" customFormat="1" ht="15.75" customHeight="1">
      <c r="B92" s="125"/>
      <c r="C92" s="125"/>
      <c r="D92" s="125"/>
      <c r="E92" s="125"/>
      <c r="F92" s="125"/>
      <c r="G92" s="125"/>
      <c r="H92" s="125"/>
      <c r="J92" s="117"/>
      <c r="K92" s="117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209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48"/>
      <c r="BI92" s="48"/>
      <c r="BJ92" s="121"/>
      <c r="BK92" s="121"/>
      <c r="BL92" s="121"/>
      <c r="BM92" s="120"/>
      <c r="BN92" s="120"/>
      <c r="BO92" s="120"/>
      <c r="CB92" s="6"/>
      <c r="CC92" s="6"/>
      <c r="CD92" s="5"/>
      <c r="CE92" s="4"/>
      <c r="CF92" s="4"/>
      <c r="CG92" s="4"/>
      <c r="CH92" s="4"/>
      <c r="CI92" s="4"/>
      <c r="CJ92" s="4"/>
      <c r="CK92" s="4"/>
      <c r="CL92" s="4"/>
      <c r="CM92" s="80"/>
      <c r="CN92" s="80"/>
      <c r="CO92" s="80"/>
      <c r="CP92" s="81"/>
      <c r="CQ92" s="40"/>
      <c r="CR92" s="40"/>
      <c r="CS92" s="40"/>
      <c r="CT92" s="40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2:147" s="1" customFormat="1" ht="15.75" customHeight="1">
      <c r="B93" s="125"/>
      <c r="C93" s="125"/>
      <c r="D93" s="125"/>
      <c r="E93" s="125"/>
      <c r="F93" s="125"/>
      <c r="G93" s="125"/>
      <c r="H93" s="125"/>
      <c r="J93" s="117"/>
      <c r="K93" s="117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209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48"/>
      <c r="BI93" s="48"/>
      <c r="BJ93" s="121"/>
      <c r="BK93" s="121"/>
      <c r="BL93" s="121"/>
      <c r="BM93" s="120"/>
      <c r="BN93" s="120"/>
      <c r="BO93" s="120"/>
      <c r="CB93" s="6"/>
      <c r="CC93" s="6"/>
      <c r="CD93" s="5"/>
      <c r="CE93" s="4"/>
      <c r="CF93" s="4"/>
      <c r="CG93" s="4"/>
      <c r="CH93" s="4"/>
      <c r="CI93" s="4"/>
      <c r="CJ93" s="4"/>
      <c r="CK93" s="4"/>
      <c r="CL93" s="4"/>
      <c r="CM93" s="80"/>
      <c r="CN93" s="80"/>
      <c r="CO93" s="80"/>
      <c r="CP93" s="81"/>
      <c r="CQ93" s="40"/>
      <c r="CR93" s="40"/>
      <c r="CS93" s="40"/>
      <c r="CT93" s="40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33:147" s="1" customFormat="1" ht="15.75" customHeight="1" thickBot="1">
      <c r="AG94" s="209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CB94" s="6"/>
      <c r="CC94" s="6"/>
      <c r="CD94" s="5"/>
      <c r="CE94" s="4"/>
      <c r="CF94" s="4"/>
      <c r="CG94" s="4"/>
      <c r="CH94" s="4"/>
      <c r="CI94" s="4"/>
      <c r="CJ94" s="4"/>
      <c r="CK94" s="4"/>
      <c r="CL94" s="4"/>
      <c r="CM94" s="80"/>
      <c r="CN94" s="80"/>
      <c r="CO94" s="80"/>
      <c r="CP94" s="81"/>
      <c r="CQ94" s="40"/>
      <c r="CR94" s="40"/>
      <c r="CS94" s="40"/>
      <c r="CT94" s="40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0:147" s="1" customFormat="1" ht="15.75" customHeight="1" thickBot="1">
      <c r="J95" s="466" t="str">
        <f>Ergebniseingabe!J89</f>
        <v>Gruppe C</v>
      </c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211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476" t="s">
        <v>38</v>
      </c>
      <c r="AT95" s="476"/>
      <c r="AU95" s="477"/>
      <c r="AV95" s="465" t="s">
        <v>39</v>
      </c>
      <c r="AW95" s="476"/>
      <c r="AX95" s="477"/>
      <c r="AY95" s="465" t="s">
        <v>40</v>
      </c>
      <c r="AZ95" s="476"/>
      <c r="BA95" s="477"/>
      <c r="BB95" s="465" t="s">
        <v>41</v>
      </c>
      <c r="BC95" s="476"/>
      <c r="BD95" s="477"/>
      <c r="BE95" s="464" t="s">
        <v>42</v>
      </c>
      <c r="BF95" s="464"/>
      <c r="BG95" s="464"/>
      <c r="BH95" s="464"/>
      <c r="BI95" s="464"/>
      <c r="BJ95" s="464" t="s">
        <v>43</v>
      </c>
      <c r="BK95" s="464"/>
      <c r="BL95" s="465"/>
      <c r="BM95" s="464" t="s">
        <v>44</v>
      </c>
      <c r="BN95" s="464"/>
      <c r="BO95" s="472"/>
      <c r="CB95" s="6"/>
      <c r="CC95" s="6"/>
      <c r="CD95" s="5"/>
      <c r="CE95" s="4"/>
      <c r="CF95" s="4"/>
      <c r="CG95" s="4"/>
      <c r="CH95" s="4"/>
      <c r="CI95" s="4"/>
      <c r="CJ95" s="4"/>
      <c r="CK95" s="4"/>
      <c r="CL95" s="4"/>
      <c r="CM95" s="80"/>
      <c r="CN95" s="80"/>
      <c r="CO95" s="80"/>
      <c r="CP95" s="81"/>
      <c r="CQ95" s="40"/>
      <c r="CR95" s="40"/>
      <c r="CS95" s="40"/>
      <c r="CT95" s="40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2:147" s="1" customFormat="1" ht="15.75" customHeight="1">
      <c r="B96" s="530">
        <f>IF(Ergebniseingabe!B90="","",Ergebniseingabe!B90)</f>
      </c>
      <c r="C96" s="530"/>
      <c r="D96" s="530"/>
      <c r="E96" s="530"/>
      <c r="F96" s="530">
        <f>IF(Ergebniseingabe!F90="","",Ergebniseingabe!F90)</f>
      </c>
      <c r="G96" s="530"/>
      <c r="H96" s="530"/>
      <c r="J96" s="447">
        <f>Ergebniseingabe!J90</f>
      </c>
      <c r="K96" s="448"/>
      <c r="L96" s="352" t="str">
        <f>Ergebniseingabe!L90</f>
        <v>C1</v>
      </c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249"/>
      <c r="AH96" s="249"/>
      <c r="AI96" s="250"/>
      <c r="AJ96" s="230">
        <f>Ergebniseingabe!AJ90</f>
      </c>
      <c r="AK96" s="231"/>
      <c r="AL96" s="232"/>
      <c r="AM96" s="230">
        <f>Ergebniseingabe!AM90</f>
      </c>
      <c r="AN96" s="231"/>
      <c r="AO96" s="232"/>
      <c r="AP96" s="230">
        <f>Ergebniseingabe!AP90</f>
      </c>
      <c r="AQ96" s="231"/>
      <c r="AR96" s="232"/>
      <c r="AS96" s="398">
        <f>Ergebniseingabe!AS90</f>
      </c>
      <c r="AT96" s="398"/>
      <c r="AU96" s="540"/>
      <c r="AV96" s="230">
        <f>Ergebniseingabe!AV90</f>
      </c>
      <c r="AW96" s="231"/>
      <c r="AX96" s="232"/>
      <c r="AY96" s="230">
        <f>Ergebniseingabe!AY90</f>
      </c>
      <c r="AZ96" s="231"/>
      <c r="BA96" s="232"/>
      <c r="BB96" s="230">
        <f>Ergebniseingabe!BB90</f>
      </c>
      <c r="BC96" s="231"/>
      <c r="BD96" s="232"/>
      <c r="BE96" s="284">
        <f>Ergebniseingabe!BE90</f>
      </c>
      <c r="BF96" s="285"/>
      <c r="BG96" s="75">
        <f>Ergebniseingabe!BG90</f>
      </c>
      <c r="BH96" s="535">
        <f>Ergebniseingabe!BH90</f>
      </c>
      <c r="BI96" s="284"/>
      <c r="BJ96" s="330">
        <f>Ergebniseingabe!BJ90</f>
      </c>
      <c r="BK96" s="330"/>
      <c r="BL96" s="331"/>
      <c r="BM96" s="284">
        <f>Ergebniseingabe!BM90</f>
      </c>
      <c r="BN96" s="284"/>
      <c r="BO96" s="329"/>
      <c r="CB96" s="6"/>
      <c r="CC96" s="6"/>
      <c r="CD96" s="5"/>
      <c r="CE96" s="4"/>
      <c r="CF96" s="4"/>
      <c r="CG96" s="4"/>
      <c r="CH96" s="4"/>
      <c r="CI96" s="4"/>
      <c r="CJ96" s="4"/>
      <c r="CK96" s="4"/>
      <c r="CL96" s="4"/>
      <c r="CM96" s="80"/>
      <c r="CN96" s="80"/>
      <c r="CO96" s="80"/>
      <c r="CP96" s="81"/>
      <c r="CQ96" s="40"/>
      <c r="CR96" s="40"/>
      <c r="CS96" s="40"/>
      <c r="CT96" s="40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2:147" s="1" customFormat="1" ht="15.75" customHeight="1">
      <c r="B97" s="530">
        <f>IF(Ergebniseingabe!B91="","",Ergebniseingabe!B91)</f>
      </c>
      <c r="C97" s="530"/>
      <c r="D97" s="530"/>
      <c r="E97" s="530"/>
      <c r="F97" s="530">
        <f>IF(Ergebniseingabe!F91="","",Ergebniseingabe!F91)</f>
      </c>
      <c r="G97" s="530"/>
      <c r="H97" s="530"/>
      <c r="J97" s="251">
        <f>Ergebniseingabe!J91</f>
      </c>
      <c r="K97" s="252"/>
      <c r="L97" s="253" t="str">
        <f>Ergebniseingabe!L91</f>
        <v>C2</v>
      </c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20">
        <f>Ergebniseingabe!AG91</f>
      </c>
      <c r="AH97" s="220"/>
      <c r="AI97" s="242"/>
      <c r="AJ97" s="239"/>
      <c r="AK97" s="240"/>
      <c r="AL97" s="241"/>
      <c r="AM97" s="221">
        <f>Ergebniseingabe!AM91</f>
      </c>
      <c r="AN97" s="222"/>
      <c r="AO97" s="223"/>
      <c r="AP97" s="221">
        <f>Ergebniseingabe!AP91</f>
      </c>
      <c r="AQ97" s="222"/>
      <c r="AR97" s="223"/>
      <c r="AS97" s="220">
        <f>Ergebniseingabe!AS91</f>
      </c>
      <c r="AT97" s="220"/>
      <c r="AU97" s="242"/>
      <c r="AV97" s="221">
        <f>Ergebniseingabe!AV91</f>
      </c>
      <c r="AW97" s="222"/>
      <c r="AX97" s="223"/>
      <c r="AY97" s="221">
        <f>Ergebniseingabe!AY91</f>
      </c>
      <c r="AZ97" s="222"/>
      <c r="BA97" s="223"/>
      <c r="BB97" s="221">
        <f>Ergebniseingabe!BB91</f>
      </c>
      <c r="BC97" s="222"/>
      <c r="BD97" s="223"/>
      <c r="BE97" s="280">
        <f>Ergebniseingabe!BE91</f>
      </c>
      <c r="BF97" s="321"/>
      <c r="BG97" s="78">
        <f>Ergebniseingabe!BG91</f>
      </c>
      <c r="BH97" s="403">
        <f>Ergebniseingabe!BH91</f>
      </c>
      <c r="BI97" s="280"/>
      <c r="BJ97" s="305">
        <f>Ergebniseingabe!BJ91</f>
      </c>
      <c r="BK97" s="305"/>
      <c r="BL97" s="306"/>
      <c r="BM97" s="280">
        <f>Ergebniseingabe!BM91</f>
      </c>
      <c r="BN97" s="280"/>
      <c r="BO97" s="327"/>
      <c r="CB97" s="6"/>
      <c r="CC97" s="6"/>
      <c r="CD97" s="5"/>
      <c r="CE97" s="4"/>
      <c r="CF97" s="4"/>
      <c r="CG97" s="4"/>
      <c r="CH97" s="4"/>
      <c r="CI97" s="4"/>
      <c r="CJ97" s="4"/>
      <c r="CK97" s="4"/>
      <c r="CL97" s="4"/>
      <c r="CM97" s="80"/>
      <c r="CN97" s="80"/>
      <c r="CO97" s="80"/>
      <c r="CP97" s="81"/>
      <c r="CQ97" s="40"/>
      <c r="CR97" s="40"/>
      <c r="CS97" s="40"/>
      <c r="CT97" s="40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2:147" s="1" customFormat="1" ht="15.75" customHeight="1">
      <c r="B98" s="530">
        <f>IF(Ergebniseingabe!B92="","",Ergebniseingabe!B92)</f>
      </c>
      <c r="C98" s="530"/>
      <c r="D98" s="530"/>
      <c r="E98" s="530"/>
      <c r="F98" s="530">
        <f>IF(Ergebniseingabe!F92="","",Ergebniseingabe!F92)</f>
      </c>
      <c r="G98" s="530"/>
      <c r="H98" s="530"/>
      <c r="J98" s="251">
        <f>Ergebniseingabe!J92</f>
      </c>
      <c r="K98" s="252"/>
      <c r="L98" s="253" t="str">
        <f>Ergebniseingabe!L92</f>
        <v>C3</v>
      </c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20">
        <f>Ergebniseingabe!AG92</f>
      </c>
      <c r="AH98" s="220"/>
      <c r="AI98" s="242"/>
      <c r="AJ98" s="221">
        <f>Ergebniseingabe!AJ92</f>
      </c>
      <c r="AK98" s="222"/>
      <c r="AL98" s="223"/>
      <c r="AM98" s="239"/>
      <c r="AN98" s="240"/>
      <c r="AO98" s="241"/>
      <c r="AP98" s="221">
        <f>Ergebniseingabe!AP92</f>
      </c>
      <c r="AQ98" s="222"/>
      <c r="AR98" s="223"/>
      <c r="AS98" s="220">
        <f>Ergebniseingabe!AS92</f>
      </c>
      <c r="AT98" s="220"/>
      <c r="AU98" s="242"/>
      <c r="AV98" s="221">
        <f>Ergebniseingabe!AV92</f>
      </c>
      <c r="AW98" s="222"/>
      <c r="AX98" s="223"/>
      <c r="AY98" s="221">
        <f>Ergebniseingabe!AY92</f>
      </c>
      <c r="AZ98" s="222"/>
      <c r="BA98" s="223"/>
      <c r="BB98" s="221">
        <f>Ergebniseingabe!BB92</f>
      </c>
      <c r="BC98" s="222"/>
      <c r="BD98" s="223"/>
      <c r="BE98" s="280">
        <f>Ergebniseingabe!BE92</f>
      </c>
      <c r="BF98" s="321"/>
      <c r="BG98" s="78">
        <f>Ergebniseingabe!BG92</f>
      </c>
      <c r="BH98" s="403">
        <f>Ergebniseingabe!BH92</f>
      </c>
      <c r="BI98" s="280"/>
      <c r="BJ98" s="305">
        <f>Ergebniseingabe!BJ92</f>
      </c>
      <c r="BK98" s="305"/>
      <c r="BL98" s="306"/>
      <c r="BM98" s="280">
        <f>Ergebniseingabe!BM92</f>
      </c>
      <c r="BN98" s="280"/>
      <c r="BO98" s="327"/>
      <c r="CB98" s="6"/>
      <c r="CC98" s="6"/>
      <c r="CD98" s="5"/>
      <c r="CE98" s="4"/>
      <c r="CF98" s="4"/>
      <c r="CG98" s="4"/>
      <c r="CH98" s="4"/>
      <c r="CI98" s="4"/>
      <c r="CJ98" s="4"/>
      <c r="CK98" s="4"/>
      <c r="CL98" s="4"/>
      <c r="CM98" s="80"/>
      <c r="CN98" s="80"/>
      <c r="CO98" s="80"/>
      <c r="CP98" s="81"/>
      <c r="CQ98" s="40"/>
      <c r="CR98" s="40"/>
      <c r="CS98" s="40"/>
      <c r="CT98" s="40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2:147" s="1" customFormat="1" ht="15.75" customHeight="1" thickBot="1">
      <c r="B99" s="530">
        <f>IF(Ergebniseingabe!B93="","",Ergebniseingabe!B93)</f>
      </c>
      <c r="C99" s="530"/>
      <c r="D99" s="530"/>
      <c r="E99" s="530"/>
      <c r="F99" s="530">
        <f>IF(Ergebniseingabe!F93="","",Ergebniseingabe!F93)</f>
      </c>
      <c r="G99" s="530"/>
      <c r="H99" s="530"/>
      <c r="J99" s="468">
        <f>Ergebniseingabe!J93</f>
      </c>
      <c r="K99" s="469"/>
      <c r="L99" s="278" t="str">
        <f>Ergebniseingabe!L93</f>
        <v>C4</v>
      </c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05">
        <f>Ergebniseingabe!AG93</f>
      </c>
      <c r="AH99" s="205"/>
      <c r="AI99" s="206"/>
      <c r="AJ99" s="233">
        <f>Ergebniseingabe!AJ93</f>
      </c>
      <c r="AK99" s="234"/>
      <c r="AL99" s="235"/>
      <c r="AM99" s="233">
        <f>Ergebniseingabe!AM93</f>
      </c>
      <c r="AN99" s="234"/>
      <c r="AO99" s="235"/>
      <c r="AP99" s="286"/>
      <c r="AQ99" s="287"/>
      <c r="AR99" s="288"/>
      <c r="AS99" s="205">
        <f>Ergebniseingabe!AS93</f>
      </c>
      <c r="AT99" s="205"/>
      <c r="AU99" s="206"/>
      <c r="AV99" s="233">
        <f>Ergebniseingabe!AV93</f>
      </c>
      <c r="AW99" s="234"/>
      <c r="AX99" s="235"/>
      <c r="AY99" s="233">
        <f>Ergebniseingabe!AY93</f>
      </c>
      <c r="AZ99" s="234"/>
      <c r="BA99" s="235"/>
      <c r="BB99" s="233">
        <f>Ergebniseingabe!BB93</f>
      </c>
      <c r="BC99" s="234"/>
      <c r="BD99" s="235"/>
      <c r="BE99" s="281">
        <f>Ergebniseingabe!BE93</f>
      </c>
      <c r="BF99" s="320"/>
      <c r="BG99" s="79">
        <f>Ergebniseingabe!BG93</f>
      </c>
      <c r="BH99" s="402">
        <f>Ergebniseingabe!BH93</f>
      </c>
      <c r="BI99" s="281"/>
      <c r="BJ99" s="294">
        <f>Ergebniseingabe!BJ93</f>
      </c>
      <c r="BK99" s="294"/>
      <c r="BL99" s="295"/>
      <c r="BM99" s="281">
        <f>Ergebniseingabe!BM93</f>
      </c>
      <c r="BN99" s="281"/>
      <c r="BO99" s="319"/>
      <c r="CB99" s="6"/>
      <c r="CC99" s="6"/>
      <c r="CD99" s="5"/>
      <c r="CE99" s="4"/>
      <c r="CF99" s="4"/>
      <c r="CG99" s="4"/>
      <c r="CH99" s="4"/>
      <c r="CI99" s="4"/>
      <c r="CJ99" s="4"/>
      <c r="CK99" s="4"/>
      <c r="CL99" s="4"/>
      <c r="CM99" s="80"/>
      <c r="CN99" s="80"/>
      <c r="CO99" s="80"/>
      <c r="CP99" s="81"/>
      <c r="CQ99" s="40"/>
      <c r="CR99" s="40"/>
      <c r="CS99" s="40"/>
      <c r="CT99" s="40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72:136" s="1" customFormat="1" ht="15.75" customHeight="1" thickBot="1">
      <c r="BT100" s="3"/>
      <c r="BU100" s="3"/>
      <c r="BV100" s="3"/>
      <c r="BW100" s="3"/>
      <c r="BX100" s="3"/>
      <c r="BY100" s="3"/>
      <c r="BZ100" s="4"/>
      <c r="CA100" s="36"/>
      <c r="CB100" s="36"/>
      <c r="CC100" s="36"/>
      <c r="CD100" s="38"/>
      <c r="CE100" s="40"/>
      <c r="CF100" s="40"/>
      <c r="CG100" s="40"/>
      <c r="CH100" s="40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</row>
    <row r="101" spans="10:136" s="1" customFormat="1" ht="15.75" customHeight="1" thickBot="1">
      <c r="J101" s="473" t="str">
        <f>Ergebniseingabe!J96</f>
        <v>Gruppen 3.</v>
      </c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5"/>
      <c r="AG101" s="273" t="s">
        <v>38</v>
      </c>
      <c r="AH101" s="274"/>
      <c r="AI101" s="275"/>
      <c r="AJ101" s="273" t="s">
        <v>39</v>
      </c>
      <c r="AK101" s="274"/>
      <c r="AL101" s="275"/>
      <c r="AM101" s="273" t="s">
        <v>40</v>
      </c>
      <c r="AN101" s="274"/>
      <c r="AO101" s="275"/>
      <c r="AP101" s="273" t="s">
        <v>41</v>
      </c>
      <c r="AQ101" s="274"/>
      <c r="AR101" s="275"/>
      <c r="AS101" s="300" t="s">
        <v>42</v>
      </c>
      <c r="AT101" s="300"/>
      <c r="AU101" s="300"/>
      <c r="AV101" s="300"/>
      <c r="AW101" s="300"/>
      <c r="AX101" s="300" t="s">
        <v>43</v>
      </c>
      <c r="AY101" s="300"/>
      <c r="AZ101" s="273"/>
      <c r="BA101" s="300" t="s">
        <v>44</v>
      </c>
      <c r="BB101" s="300"/>
      <c r="BC101" s="328"/>
      <c r="BT101" s="3"/>
      <c r="BU101" s="3"/>
      <c r="BV101" s="3"/>
      <c r="BW101" s="3"/>
      <c r="BX101" s="3"/>
      <c r="BY101" s="3"/>
      <c r="BZ101" s="4"/>
      <c r="CA101" s="36"/>
      <c r="CB101" s="36"/>
      <c r="CC101" s="36"/>
      <c r="CD101" s="38"/>
      <c r="CE101" s="40"/>
      <c r="CF101" s="40"/>
      <c r="CG101" s="40"/>
      <c r="CH101" s="40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</row>
    <row r="102" spans="2:136" s="1" customFormat="1" ht="15.75" customHeight="1">
      <c r="B102" s="530">
        <f>IF(Ergebniseingabe!B97="","",Ergebniseingabe!B97)</f>
      </c>
      <c r="C102" s="530"/>
      <c r="D102" s="530"/>
      <c r="E102" s="530"/>
      <c r="F102" s="530">
        <f>IF(Ergebniseingabe!F97="","",Ergebniseingabe!F97)</f>
      </c>
      <c r="G102" s="530"/>
      <c r="H102" s="530"/>
      <c r="J102" s="515">
        <f>Ergebniseingabe!J97</f>
      </c>
      <c r="K102" s="516"/>
      <c r="L102" s="178">
        <f>Ergebniseingabe!L97</f>
      </c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277"/>
      <c r="AG102" s="284">
        <f>Ergebniseingabe!AG97</f>
      </c>
      <c r="AH102" s="284"/>
      <c r="AI102" s="284"/>
      <c r="AJ102" s="284">
        <f>Ergebniseingabe!AJ97</f>
      </c>
      <c r="AK102" s="284"/>
      <c r="AL102" s="284"/>
      <c r="AM102" s="284">
        <f>Ergebniseingabe!AM97</f>
      </c>
      <c r="AN102" s="284"/>
      <c r="AO102" s="284"/>
      <c r="AP102" s="284">
        <f>Ergebniseingabe!AP97</f>
      </c>
      <c r="AQ102" s="284"/>
      <c r="AR102" s="284"/>
      <c r="AS102" s="284">
        <f>Ergebniseingabe!AS97</f>
      </c>
      <c r="AT102" s="285"/>
      <c r="AU102" s="75">
        <f>Ergebniseingabe!AU97</f>
      </c>
      <c r="AV102" s="326">
        <f>Ergebniseingabe!AV97</f>
      </c>
      <c r="AW102" s="326"/>
      <c r="AX102" s="330">
        <f>Ergebniseingabe!AX97</f>
      </c>
      <c r="AY102" s="330"/>
      <c r="AZ102" s="331"/>
      <c r="BA102" s="284">
        <f>Ergebniseingabe!BA97</f>
      </c>
      <c r="BB102" s="284"/>
      <c r="BC102" s="329"/>
      <c r="BT102" s="3"/>
      <c r="BU102" s="3"/>
      <c r="BV102" s="3"/>
      <c r="BW102" s="3"/>
      <c r="BX102" s="3"/>
      <c r="BY102" s="3"/>
      <c r="BZ102" s="4"/>
      <c r="CA102" s="36"/>
      <c r="CB102" s="36"/>
      <c r="CC102" s="36"/>
      <c r="CD102" s="38"/>
      <c r="CE102" s="40"/>
      <c r="CF102" s="40"/>
      <c r="CG102" s="40"/>
      <c r="CH102" s="40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</row>
    <row r="103" spans="2:136" s="1" customFormat="1" ht="15.75" customHeight="1">
      <c r="B103" s="530">
        <f>IF(Ergebniseingabe!B98="","",Ergebniseingabe!B98)</f>
      </c>
      <c r="C103" s="530"/>
      <c r="D103" s="530"/>
      <c r="E103" s="530"/>
      <c r="F103" s="530">
        <f>IF(Ergebniseingabe!F98="","",Ergebniseingabe!F98)</f>
      </c>
      <c r="G103" s="530"/>
      <c r="H103" s="530"/>
      <c r="J103" s="301">
        <f>Ergebniseingabe!J98</f>
      </c>
      <c r="K103" s="302"/>
      <c r="L103" s="190">
        <f>Ergebniseingabe!L98</f>
      </c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276"/>
      <c r="AG103" s="280">
        <f>Ergebniseingabe!AG98</f>
      </c>
      <c r="AH103" s="280"/>
      <c r="AI103" s="280"/>
      <c r="AJ103" s="280">
        <f>Ergebniseingabe!AJ98</f>
      </c>
      <c r="AK103" s="280"/>
      <c r="AL103" s="280"/>
      <c r="AM103" s="280">
        <f>Ergebniseingabe!AM98</f>
      </c>
      <c r="AN103" s="280"/>
      <c r="AO103" s="280"/>
      <c r="AP103" s="280">
        <f>Ergebniseingabe!AP98</f>
      </c>
      <c r="AQ103" s="280"/>
      <c r="AR103" s="280"/>
      <c r="AS103" s="280">
        <f>Ergebniseingabe!AS98</f>
      </c>
      <c r="AT103" s="321"/>
      <c r="AU103" s="78">
        <f>Ergebniseingabe!AU98</f>
      </c>
      <c r="AV103" s="322">
        <f>Ergebniseingabe!AV98</f>
      </c>
      <c r="AW103" s="322"/>
      <c r="AX103" s="305">
        <f>Ergebniseingabe!AX98</f>
      </c>
      <c r="AY103" s="305"/>
      <c r="AZ103" s="306"/>
      <c r="BA103" s="280">
        <f>Ergebniseingabe!BA98</f>
      </c>
      <c r="BB103" s="280"/>
      <c r="BC103" s="327"/>
      <c r="BT103" s="3"/>
      <c r="BU103" s="3"/>
      <c r="BV103" s="3"/>
      <c r="BW103" s="3"/>
      <c r="BX103" s="3"/>
      <c r="BY103" s="3"/>
      <c r="BZ103" s="4"/>
      <c r="CA103" s="36"/>
      <c r="CB103" s="36"/>
      <c r="CC103" s="36"/>
      <c r="CD103" s="38"/>
      <c r="CE103" s="40"/>
      <c r="CF103" s="40"/>
      <c r="CG103" s="40"/>
      <c r="CH103" s="40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</row>
    <row r="104" spans="2:136" s="1" customFormat="1" ht="15.75" customHeight="1" thickBot="1">
      <c r="B104" s="530">
        <f>IF(Ergebniseingabe!B99="","",Ergebniseingabe!B99)</f>
      </c>
      <c r="C104" s="530"/>
      <c r="D104" s="530"/>
      <c r="E104" s="530"/>
      <c r="F104" s="530">
        <f>IF(Ergebniseingabe!F99="","",Ergebniseingabe!F99)</f>
      </c>
      <c r="G104" s="530"/>
      <c r="H104" s="530"/>
      <c r="J104" s="298">
        <f>Ergebniseingabe!J99</f>
      </c>
      <c r="K104" s="299"/>
      <c r="L104" s="187">
        <f>Ergebniseingabe!L99</f>
      </c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390"/>
      <c r="AG104" s="281">
        <f>Ergebniseingabe!AG99</f>
      </c>
      <c r="AH104" s="281"/>
      <c r="AI104" s="281"/>
      <c r="AJ104" s="281">
        <f>Ergebniseingabe!AJ99</f>
      </c>
      <c r="AK104" s="281"/>
      <c r="AL104" s="281"/>
      <c r="AM104" s="281">
        <f>Ergebniseingabe!AM99</f>
      </c>
      <c r="AN104" s="281"/>
      <c r="AO104" s="281"/>
      <c r="AP104" s="281">
        <f>Ergebniseingabe!AP99</f>
      </c>
      <c r="AQ104" s="281"/>
      <c r="AR104" s="281"/>
      <c r="AS104" s="281">
        <f>Ergebniseingabe!AS99</f>
      </c>
      <c r="AT104" s="320"/>
      <c r="AU104" s="79">
        <f>Ergebniseingabe!AU99</f>
      </c>
      <c r="AV104" s="307">
        <f>Ergebniseingabe!AV99</f>
      </c>
      <c r="AW104" s="307"/>
      <c r="AX104" s="294">
        <f>Ergebniseingabe!AX99</f>
      </c>
      <c r="AY104" s="294"/>
      <c r="AZ104" s="295"/>
      <c r="BA104" s="281">
        <f>Ergebniseingabe!BA99</f>
      </c>
      <c r="BB104" s="281"/>
      <c r="BC104" s="319"/>
      <c r="BT104" s="3"/>
      <c r="BU104" s="3"/>
      <c r="BV104" s="3"/>
      <c r="BW104" s="3"/>
      <c r="BX104" s="3"/>
      <c r="BY104" s="3"/>
      <c r="BZ104" s="4"/>
      <c r="CA104" s="36"/>
      <c r="CB104" s="36"/>
      <c r="CC104" s="36"/>
      <c r="CD104" s="38"/>
      <c r="CE104" s="40"/>
      <c r="CF104" s="40"/>
      <c r="CG104" s="40"/>
      <c r="CH104" s="40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</row>
    <row r="105" spans="51:110" s="1" customFormat="1" ht="12.75">
      <c r="AY105" s="2"/>
      <c r="AZ105" s="2"/>
      <c r="BA105" s="3"/>
      <c r="BB105" s="3"/>
      <c r="BC105" s="3"/>
      <c r="BD105" s="3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5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2:110" s="1" customFormat="1" ht="13.5">
      <c r="B106" s="82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2"/>
      <c r="R106" s="82"/>
      <c r="S106" s="82"/>
      <c r="T106" s="82"/>
      <c r="U106" s="82"/>
      <c r="V106" s="84"/>
      <c r="W106" s="82"/>
      <c r="X106" s="82"/>
      <c r="Y106" s="85"/>
      <c r="Z106" s="85"/>
      <c r="AA106" s="85"/>
      <c r="AY106" s="2"/>
      <c r="AZ106" s="2"/>
      <c r="BA106" s="3"/>
      <c r="BB106" s="3"/>
      <c r="BC106" s="3"/>
      <c r="BD106" s="3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2:110" s="1" customFormat="1" ht="13.5">
      <c r="B107" s="82"/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2"/>
      <c r="R107" s="82"/>
      <c r="S107" s="82"/>
      <c r="T107" s="82"/>
      <c r="U107" s="82"/>
      <c r="V107" s="84"/>
      <c r="W107" s="82"/>
      <c r="X107" s="82"/>
      <c r="Y107" s="85"/>
      <c r="Z107" s="85"/>
      <c r="AA107" s="85"/>
      <c r="AY107" s="2"/>
      <c r="AZ107" s="2"/>
      <c r="BA107" s="3"/>
      <c r="BB107" s="3"/>
      <c r="BC107" s="3"/>
      <c r="BD107" s="3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4:111" s="1" customFormat="1" ht="13.5">
      <c r="D108" s="32" t="s">
        <v>45</v>
      </c>
      <c r="AZ108" s="2"/>
      <c r="BA108" s="2"/>
      <c r="BB108" s="3"/>
      <c r="BC108" s="3"/>
      <c r="BD108" s="3"/>
      <c r="BE108" s="3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52:111" s="1" customFormat="1" ht="6" customHeight="1" thickBot="1">
      <c r="AZ109" s="2"/>
      <c r="BA109" s="2"/>
      <c r="BB109" s="3"/>
      <c r="BC109" s="3"/>
      <c r="BD109" s="3"/>
      <c r="BE109" s="3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4:112" s="1" customFormat="1" ht="15.75" customHeight="1" thickBot="1">
      <c r="D110" s="214" t="s">
        <v>46</v>
      </c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6"/>
      <c r="AG110" s="387" t="s">
        <v>47</v>
      </c>
      <c r="AH110" s="388"/>
      <c r="AI110" s="388"/>
      <c r="AJ110" s="388"/>
      <c r="AK110" s="388"/>
      <c r="AL110" s="388"/>
      <c r="AM110" s="388"/>
      <c r="AN110" s="388"/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9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86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3:112" s="1" customFormat="1" ht="15.75" customHeight="1">
      <c r="C111" s="88">
        <v>1</v>
      </c>
      <c r="D111" s="167" t="s">
        <v>73</v>
      </c>
      <c r="E111" s="168"/>
      <c r="F111" s="168"/>
      <c r="G111" s="168"/>
      <c r="H111" s="168"/>
      <c r="I111" s="178">
        <f>Ergebniseingabe!I104</f>
      </c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80"/>
      <c r="AF111" s="89">
        <v>1</v>
      </c>
      <c r="AG111" s="169" t="s">
        <v>77</v>
      </c>
      <c r="AH111" s="170"/>
      <c r="AI111" s="170"/>
      <c r="AJ111" s="170"/>
      <c r="AK111" s="213"/>
      <c r="AL111" s="178">
        <f>Ergebniseingabe!AL104</f>
      </c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80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86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3:112" s="1" customFormat="1" ht="15.75" customHeight="1">
      <c r="C112" s="89">
        <v>2</v>
      </c>
      <c r="D112" s="185" t="s">
        <v>74</v>
      </c>
      <c r="E112" s="186"/>
      <c r="F112" s="186"/>
      <c r="G112" s="186"/>
      <c r="H112" s="186"/>
      <c r="I112" s="190">
        <f>Ergebniseingabe!I105</f>
      </c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2"/>
      <c r="AF112" s="89">
        <v>2</v>
      </c>
      <c r="AG112" s="185" t="s">
        <v>78</v>
      </c>
      <c r="AH112" s="186"/>
      <c r="AI112" s="186"/>
      <c r="AJ112" s="186"/>
      <c r="AK112" s="186"/>
      <c r="AL112" s="190">
        <f>Ergebniseingabe!AL105</f>
      </c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2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86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3:112" s="1" customFormat="1" ht="15.75" customHeight="1">
      <c r="C113" s="89">
        <v>3</v>
      </c>
      <c r="D113" s="391" t="s">
        <v>75</v>
      </c>
      <c r="E113" s="392"/>
      <c r="F113" s="392"/>
      <c r="G113" s="392"/>
      <c r="H113" s="392"/>
      <c r="I113" s="190">
        <f>Ergebniseingabe!I106</f>
      </c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2"/>
      <c r="AF113" s="89">
        <v>3</v>
      </c>
      <c r="AG113" s="391" t="s">
        <v>79</v>
      </c>
      <c r="AH113" s="392"/>
      <c r="AI113" s="392"/>
      <c r="AJ113" s="392"/>
      <c r="AK113" s="392"/>
      <c r="AL113" s="190">
        <f>Ergebniseingabe!AL106</f>
      </c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2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86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3:112" s="1" customFormat="1" ht="15.75" customHeight="1" thickBot="1">
      <c r="C114" s="89">
        <v>4</v>
      </c>
      <c r="D114" s="201" t="s">
        <v>76</v>
      </c>
      <c r="E114" s="202"/>
      <c r="F114" s="202"/>
      <c r="G114" s="202"/>
      <c r="H114" s="202"/>
      <c r="I114" s="187">
        <f>Ergebniseingabe!I107</f>
      </c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9"/>
      <c r="AF114" s="89">
        <v>4</v>
      </c>
      <c r="AG114" s="201" t="s">
        <v>80</v>
      </c>
      <c r="AH114" s="202"/>
      <c r="AI114" s="202"/>
      <c r="AJ114" s="202"/>
      <c r="AK114" s="202"/>
      <c r="AL114" s="187">
        <f>Ergebniseingabe!AL107</f>
      </c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9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86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51:110" s="1" customFormat="1" ht="12.75">
      <c r="AY115" s="2"/>
      <c r="AZ115" s="2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5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2:110" s="1" customFormat="1" ht="13.5">
      <c r="B116" s="32" t="s">
        <v>48</v>
      </c>
      <c r="R116" s="35"/>
      <c r="AY116" s="2"/>
      <c r="AZ116" s="2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5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2:110" s="1" customFormat="1" ht="6" customHeight="1">
      <c r="B117" s="90"/>
      <c r="R117" s="35"/>
      <c r="AY117" s="2"/>
      <c r="AZ117" s="2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5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2:115" s="129" customFormat="1" ht="14.25">
      <c r="B118" s="318" t="s">
        <v>81</v>
      </c>
      <c r="C118" s="318"/>
      <c r="D118" s="318"/>
      <c r="E118" s="318"/>
      <c r="F118" s="318"/>
      <c r="G118" s="318"/>
      <c r="H118" s="517">
        <f>Ergebniseingabe!H111</f>
        <v>0.6402777777777775</v>
      </c>
      <c r="I118" s="517"/>
      <c r="J118" s="517"/>
      <c r="K118" s="517"/>
      <c r="L118" s="129" t="s">
        <v>3</v>
      </c>
      <c r="T118" s="130" t="s">
        <v>4</v>
      </c>
      <c r="U118" s="518">
        <f>Ergebniseingabe!U111</f>
        <v>1</v>
      </c>
      <c r="V118" s="518"/>
      <c r="W118" s="131" t="s">
        <v>5</v>
      </c>
      <c r="X118" s="519">
        <f>Ergebniseingabe!X111</f>
        <v>10</v>
      </c>
      <c r="Y118" s="519"/>
      <c r="Z118" s="519"/>
      <c r="AA118" s="519"/>
      <c r="AB118" s="519"/>
      <c r="AC118" s="491">
        <f>Ergebniseingabe!AC111</f>
      </c>
      <c r="AD118" s="491"/>
      <c r="AE118" s="491"/>
      <c r="AF118" s="491"/>
      <c r="AG118" s="491"/>
      <c r="AH118" s="491"/>
      <c r="AI118" s="519">
        <f>Ergebniseingabe!AI111</f>
        <v>0</v>
      </c>
      <c r="AJ118" s="519"/>
      <c r="AK118" s="519"/>
      <c r="AL118" s="519"/>
      <c r="AM118" s="519"/>
      <c r="AO118" s="318" t="s">
        <v>6</v>
      </c>
      <c r="AP118" s="318"/>
      <c r="AQ118" s="318"/>
      <c r="AR118" s="318"/>
      <c r="AS118" s="318"/>
      <c r="AT118" s="318"/>
      <c r="AU118" s="318"/>
      <c r="AV118" s="318"/>
      <c r="AW118" s="549">
        <f>Ergebniseingabe!AW111</f>
        <v>2</v>
      </c>
      <c r="AX118" s="549"/>
      <c r="AY118" s="549"/>
      <c r="AZ118" s="549"/>
      <c r="BA118" s="549"/>
      <c r="BB118" s="132"/>
      <c r="BC118" s="132"/>
      <c r="BD118" s="132"/>
      <c r="BE118" s="133"/>
      <c r="BF118" s="133"/>
      <c r="BG118" s="133"/>
      <c r="BH118" s="134"/>
      <c r="BI118" s="134"/>
      <c r="BJ118" s="134"/>
      <c r="BK118" s="133"/>
      <c r="BL118" s="135"/>
      <c r="BM118" s="135"/>
      <c r="BN118" s="135"/>
      <c r="BO118" s="135"/>
      <c r="BP118" s="135"/>
      <c r="BQ118" s="135"/>
      <c r="BR118" s="136"/>
      <c r="BS118" s="136"/>
      <c r="BT118" s="136"/>
      <c r="BU118" s="136"/>
      <c r="BV118" s="134"/>
      <c r="BW118" s="134"/>
      <c r="BX118" s="134"/>
      <c r="BY118" s="134"/>
      <c r="BZ118" s="134"/>
      <c r="CA118" s="134"/>
      <c r="CB118" s="136"/>
      <c r="CC118" s="136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</row>
    <row r="119" spans="51:110" s="1" customFormat="1" ht="13.5" thickBot="1">
      <c r="AY119" s="2"/>
      <c r="AZ119" s="2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5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2:115" s="1" customFormat="1" ht="15.75" customHeight="1" thickBot="1">
      <c r="B120" s="430" t="s">
        <v>26</v>
      </c>
      <c r="C120" s="357"/>
      <c r="D120" s="347" t="s">
        <v>27</v>
      </c>
      <c r="E120" s="348"/>
      <c r="F120" s="357"/>
      <c r="G120" s="347" t="s">
        <v>82</v>
      </c>
      <c r="H120" s="348"/>
      <c r="I120" s="348"/>
      <c r="J120" s="357"/>
      <c r="K120" s="347" t="s">
        <v>28</v>
      </c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  <c r="AM120" s="348"/>
      <c r="AN120" s="348"/>
      <c r="AO120" s="348"/>
      <c r="AP120" s="348"/>
      <c r="AQ120" s="348"/>
      <c r="AR120" s="348"/>
      <c r="AS120" s="348"/>
      <c r="AT120" s="348"/>
      <c r="AU120" s="348"/>
      <c r="AV120" s="348"/>
      <c r="AW120" s="348"/>
      <c r="AX120" s="348"/>
      <c r="AY120" s="348"/>
      <c r="AZ120" s="348"/>
      <c r="BA120" s="357"/>
      <c r="BB120" s="347" t="s">
        <v>29</v>
      </c>
      <c r="BC120" s="348"/>
      <c r="BD120" s="348"/>
      <c r="BE120" s="348"/>
      <c r="BF120" s="348"/>
      <c r="BG120" s="126"/>
      <c r="BH120" s="127"/>
      <c r="BI120" s="3"/>
      <c r="BJ120" s="91"/>
      <c r="BK120" s="91"/>
      <c r="BL120" s="91"/>
      <c r="BM120" s="91"/>
      <c r="BN120" s="91"/>
      <c r="BO120" s="91"/>
      <c r="BP120" s="91"/>
      <c r="BQ120" s="92"/>
      <c r="BR120" s="93"/>
      <c r="BS120" s="94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2:120" s="1" customFormat="1" ht="15.75" customHeight="1">
      <c r="B121" s="313">
        <v>27</v>
      </c>
      <c r="C121" s="314"/>
      <c r="D121" s="315" t="str">
        <f>Ergebniseingabe!D114</f>
        <v>D</v>
      </c>
      <c r="E121" s="316"/>
      <c r="F121" s="317"/>
      <c r="G121" s="198">
        <f>Ergebniseingabe!G114</f>
        <v>0.6402777777777775</v>
      </c>
      <c r="H121" s="199"/>
      <c r="I121" s="199"/>
      <c r="J121" s="200"/>
      <c r="K121" s="358" t="str">
        <f>Ergebniseingabe!K114</f>
        <v>1. Grp. A</v>
      </c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42" t="str">
        <f>Ergebniseingabe!AF114</f>
        <v>-</v>
      </c>
      <c r="AG121" s="193" t="str">
        <f>Ergebniseingabe!AG114</f>
        <v>2. Grp. B</v>
      </c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4"/>
      <c r="BB121" s="526">
        <f>IF(Ergebniseingabe!BB114="","",Ergebniseingabe!BB114)</f>
      </c>
      <c r="BC121" s="527"/>
      <c r="BD121" s="527"/>
      <c r="BE121" s="528">
        <f>IF(Ergebniseingabe!BE114="","",Ergebniseingabe!BE114)</f>
      </c>
      <c r="BF121" s="529"/>
      <c r="BG121" s="128"/>
      <c r="BH121" s="81"/>
      <c r="BI121" s="62"/>
      <c r="BJ121" s="95"/>
      <c r="BK121" s="95"/>
      <c r="BL121" s="95"/>
      <c r="BM121" s="91"/>
      <c r="BN121" s="96"/>
      <c r="BO121" s="97"/>
      <c r="BP121" s="96"/>
      <c r="BQ121" s="92"/>
      <c r="BR121" s="45"/>
      <c r="BS121" s="9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2:120" s="1" customFormat="1" ht="15.75" customHeight="1" thickBot="1">
      <c r="B122" s="308">
        <v>28</v>
      </c>
      <c r="C122" s="309"/>
      <c r="D122" s="310" t="str">
        <f>Ergebniseingabe!D115</f>
        <v>D</v>
      </c>
      <c r="E122" s="311"/>
      <c r="F122" s="312"/>
      <c r="G122" s="173">
        <f>Ergebniseingabe!G115</f>
        <v>0.6569444444444441</v>
      </c>
      <c r="H122" s="174"/>
      <c r="I122" s="174"/>
      <c r="J122" s="171"/>
      <c r="K122" s="166" t="str">
        <f>Ergebniseingabe!K115</f>
        <v>1. Grp. C</v>
      </c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99" t="str">
        <f>Ergebniseingabe!AF115</f>
        <v>-</v>
      </c>
      <c r="AG122" s="203" t="str">
        <f>Ergebniseingabe!AG115</f>
        <v>2. Grp. 3.</v>
      </c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4"/>
      <c r="BB122" s="531">
        <f>IF(Ergebniseingabe!BB115="","",Ergebniseingabe!BB115)</f>
      </c>
      <c r="BC122" s="532"/>
      <c r="BD122" s="532"/>
      <c r="BE122" s="544">
        <f>IF(Ergebniseingabe!BE115="","",Ergebniseingabe!BE115)</f>
      </c>
      <c r="BF122" s="545"/>
      <c r="BG122" s="128"/>
      <c r="BH122" s="81"/>
      <c r="BI122" s="62"/>
      <c r="BJ122" s="95"/>
      <c r="BK122" s="95"/>
      <c r="BL122" s="95"/>
      <c r="BM122" s="91"/>
      <c r="BN122" s="96"/>
      <c r="BO122" s="97"/>
      <c r="BP122" s="96"/>
      <c r="BQ122" s="92"/>
      <c r="BR122" s="45"/>
      <c r="BS122" s="9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2:120" s="1" customFormat="1" ht="15.75" customHeight="1">
      <c r="B123" s="313">
        <v>29</v>
      </c>
      <c r="C123" s="314"/>
      <c r="D123" s="315" t="str">
        <f>Ergebniseingabe!D116</f>
        <v>E</v>
      </c>
      <c r="E123" s="316"/>
      <c r="F123" s="317"/>
      <c r="G123" s="198">
        <f>Ergebniseingabe!G116</f>
        <v>0.6486111111111108</v>
      </c>
      <c r="H123" s="199"/>
      <c r="I123" s="199"/>
      <c r="J123" s="200"/>
      <c r="K123" s="358" t="str">
        <f>Ergebniseingabe!K116</f>
        <v>2. Grp. A</v>
      </c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42" t="str">
        <f>Ergebniseingabe!AF116</f>
        <v>-</v>
      </c>
      <c r="AG123" s="193" t="str">
        <f>Ergebniseingabe!AG116</f>
        <v>1. Grp. B</v>
      </c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4"/>
      <c r="BB123" s="526">
        <f>IF(Ergebniseingabe!BB116="","",Ergebniseingabe!BB116)</f>
      </c>
      <c r="BC123" s="527"/>
      <c r="BD123" s="527"/>
      <c r="BE123" s="528">
        <f>IF(Ergebniseingabe!BE116="","",Ergebniseingabe!BE116)</f>
      </c>
      <c r="BF123" s="529"/>
      <c r="BG123" s="128"/>
      <c r="BH123" s="81"/>
      <c r="BI123" s="62"/>
      <c r="BJ123" s="95"/>
      <c r="BK123" s="95"/>
      <c r="BL123" s="95"/>
      <c r="BM123" s="91"/>
      <c r="BN123" s="96"/>
      <c r="BO123" s="97"/>
      <c r="BP123" s="96"/>
      <c r="BQ123" s="92"/>
      <c r="BR123" s="45"/>
      <c r="BS123" s="9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2:120" s="1" customFormat="1" ht="15.75" customHeight="1" thickBot="1">
      <c r="B124" s="308">
        <v>30</v>
      </c>
      <c r="C124" s="309"/>
      <c r="D124" s="310" t="str">
        <f>Ergebniseingabe!D117</f>
        <v>E</v>
      </c>
      <c r="E124" s="311"/>
      <c r="F124" s="312"/>
      <c r="G124" s="173">
        <f>Ergebniseingabe!G117</f>
        <v>0.6652777777777774</v>
      </c>
      <c r="H124" s="174"/>
      <c r="I124" s="174"/>
      <c r="J124" s="171"/>
      <c r="K124" s="166" t="str">
        <f>Ergebniseingabe!K117</f>
        <v>2. Grp. C</v>
      </c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99" t="str">
        <f>Ergebniseingabe!AF117</f>
        <v>-</v>
      </c>
      <c r="AG124" s="203" t="str">
        <f>Ergebniseingabe!AG117</f>
        <v>1. Grp. 3.</v>
      </c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4"/>
      <c r="BB124" s="531">
        <f>IF(Ergebniseingabe!BB117="","",Ergebniseingabe!BB117)</f>
      </c>
      <c r="BC124" s="532"/>
      <c r="BD124" s="532"/>
      <c r="BE124" s="544">
        <f>IF(Ergebniseingabe!BE117="","",Ergebniseingabe!BE117)</f>
      </c>
      <c r="BF124" s="545"/>
      <c r="BG124" s="128"/>
      <c r="BH124" s="81"/>
      <c r="BI124" s="62"/>
      <c r="BJ124" s="95"/>
      <c r="BK124" s="95"/>
      <c r="BL124" s="95"/>
      <c r="BM124" s="91"/>
      <c r="BN124" s="96"/>
      <c r="BO124" s="97"/>
      <c r="BP124" s="96"/>
      <c r="BQ124" s="92"/>
      <c r="BR124" s="45"/>
      <c r="BS124" s="9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2:120" s="1" customFormat="1" ht="15.75" customHeight="1">
      <c r="B125" s="313">
        <v>31</v>
      </c>
      <c r="C125" s="314"/>
      <c r="D125" s="315" t="str">
        <f>Ergebniseingabe!D118</f>
        <v>D</v>
      </c>
      <c r="E125" s="316"/>
      <c r="F125" s="317"/>
      <c r="G125" s="198">
        <f>Ergebniseingabe!G118</f>
        <v>0.6736111111111107</v>
      </c>
      <c r="H125" s="199"/>
      <c r="I125" s="199"/>
      <c r="J125" s="200"/>
      <c r="K125" s="358" t="str">
        <f>Ergebniseingabe!K118</f>
        <v>2. Grp. 3.</v>
      </c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42" t="str">
        <f>Ergebniseingabe!AF118</f>
        <v>-</v>
      </c>
      <c r="AG125" s="193" t="str">
        <f>Ergebniseingabe!AG118</f>
        <v>1. Grp. A</v>
      </c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4"/>
      <c r="BB125" s="526">
        <f>IF(Ergebniseingabe!BB118="","",Ergebniseingabe!BB118)</f>
      </c>
      <c r="BC125" s="527"/>
      <c r="BD125" s="527"/>
      <c r="BE125" s="528">
        <f>IF(Ergebniseingabe!BE118="","",Ergebniseingabe!BE118)</f>
      </c>
      <c r="BF125" s="529"/>
      <c r="BG125" s="128"/>
      <c r="BH125" s="81"/>
      <c r="BI125" s="62"/>
      <c r="BJ125" s="95"/>
      <c r="BK125" s="95"/>
      <c r="BL125" s="95"/>
      <c r="BM125" s="91"/>
      <c r="BN125" s="96"/>
      <c r="BO125" s="97"/>
      <c r="BP125" s="96"/>
      <c r="BQ125" s="92"/>
      <c r="BR125" s="45"/>
      <c r="BS125" s="9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2:120" s="1" customFormat="1" ht="15.75" customHeight="1" thickBot="1">
      <c r="B126" s="308">
        <v>32</v>
      </c>
      <c r="C126" s="309"/>
      <c r="D126" s="310" t="str">
        <f>Ergebniseingabe!D119</f>
        <v>D</v>
      </c>
      <c r="E126" s="311"/>
      <c r="F126" s="312"/>
      <c r="G126" s="173">
        <f>Ergebniseingabe!G119</f>
        <v>0.6902777777777773</v>
      </c>
      <c r="H126" s="174"/>
      <c r="I126" s="174"/>
      <c r="J126" s="171"/>
      <c r="K126" s="166" t="str">
        <f>Ergebniseingabe!K119</f>
        <v>2. Grp. B</v>
      </c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99" t="str">
        <f>Ergebniseingabe!AF119</f>
        <v>-</v>
      </c>
      <c r="AG126" s="203" t="str">
        <f>Ergebniseingabe!AG119</f>
        <v>1. Grp. C</v>
      </c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4"/>
      <c r="BB126" s="531">
        <f>IF(Ergebniseingabe!BB119="","",Ergebniseingabe!BB119)</f>
      </c>
      <c r="BC126" s="532"/>
      <c r="BD126" s="532"/>
      <c r="BE126" s="544">
        <f>IF(Ergebniseingabe!BE119="","",Ergebniseingabe!BE119)</f>
      </c>
      <c r="BF126" s="545"/>
      <c r="BG126" s="128"/>
      <c r="BH126" s="81"/>
      <c r="BI126" s="62"/>
      <c r="BJ126" s="95"/>
      <c r="BK126" s="95"/>
      <c r="BL126" s="95"/>
      <c r="BM126" s="91"/>
      <c r="BN126" s="96"/>
      <c r="BO126" s="97"/>
      <c r="BP126" s="96"/>
      <c r="BQ126" s="92"/>
      <c r="BR126" s="45"/>
      <c r="BS126" s="9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2:120" s="1" customFormat="1" ht="15.75" customHeight="1">
      <c r="B127" s="313">
        <v>33</v>
      </c>
      <c r="C127" s="314"/>
      <c r="D127" s="315" t="str">
        <f>Ergebniseingabe!D120</f>
        <v>E</v>
      </c>
      <c r="E127" s="316"/>
      <c r="F127" s="317"/>
      <c r="G127" s="198">
        <f>Ergebniseingabe!G120</f>
        <v>0.681944444444444</v>
      </c>
      <c r="H127" s="199"/>
      <c r="I127" s="199"/>
      <c r="J127" s="200"/>
      <c r="K127" s="358" t="str">
        <f>Ergebniseingabe!K120</f>
        <v>1. Grp. 3.</v>
      </c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42" t="str">
        <f>Ergebniseingabe!AF120</f>
        <v>-</v>
      </c>
      <c r="AG127" s="193" t="str">
        <f>Ergebniseingabe!AG120</f>
        <v>2. Grp. A</v>
      </c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4"/>
      <c r="BB127" s="526">
        <f>IF(Ergebniseingabe!BB120="","",Ergebniseingabe!BB120)</f>
      </c>
      <c r="BC127" s="527"/>
      <c r="BD127" s="527"/>
      <c r="BE127" s="528">
        <f>IF(Ergebniseingabe!BE120="","",Ergebniseingabe!BE120)</f>
      </c>
      <c r="BF127" s="529"/>
      <c r="BG127" s="128"/>
      <c r="BH127" s="81"/>
      <c r="BI127" s="62"/>
      <c r="BJ127" s="95"/>
      <c r="BK127" s="95"/>
      <c r="BL127" s="95"/>
      <c r="BM127" s="91"/>
      <c r="BN127" s="96"/>
      <c r="BO127" s="97"/>
      <c r="BP127" s="96"/>
      <c r="BQ127" s="92"/>
      <c r="BR127" s="45"/>
      <c r="BS127" s="9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2:120" s="1" customFormat="1" ht="15.75" customHeight="1" thickBot="1">
      <c r="B128" s="308">
        <v>34</v>
      </c>
      <c r="C128" s="309"/>
      <c r="D128" s="310" t="str">
        <f>Ergebniseingabe!D121</f>
        <v>E</v>
      </c>
      <c r="E128" s="311"/>
      <c r="F128" s="312"/>
      <c r="G128" s="173">
        <f>Ergebniseingabe!G121</f>
        <v>0.6986111111111106</v>
      </c>
      <c r="H128" s="174"/>
      <c r="I128" s="174"/>
      <c r="J128" s="171"/>
      <c r="K128" s="166" t="str">
        <f>Ergebniseingabe!K121</f>
        <v>1. Grp. B</v>
      </c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99" t="str">
        <f>Ergebniseingabe!AF121</f>
        <v>-</v>
      </c>
      <c r="AG128" s="203" t="str">
        <f>Ergebniseingabe!AG121</f>
        <v>2. Grp. C</v>
      </c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4"/>
      <c r="BB128" s="531">
        <f>IF(Ergebniseingabe!BB121="","",Ergebniseingabe!BB121)</f>
      </c>
      <c r="BC128" s="532"/>
      <c r="BD128" s="532"/>
      <c r="BE128" s="544">
        <f>IF(Ergebniseingabe!BE121="","",Ergebniseingabe!BE121)</f>
      </c>
      <c r="BF128" s="545"/>
      <c r="BG128" s="128"/>
      <c r="BH128" s="81"/>
      <c r="BI128" s="62"/>
      <c r="BJ128" s="95"/>
      <c r="BK128" s="95"/>
      <c r="BL128" s="95"/>
      <c r="BM128" s="91"/>
      <c r="BN128" s="96"/>
      <c r="BO128" s="97"/>
      <c r="BP128" s="96"/>
      <c r="BQ128" s="92"/>
      <c r="BR128" s="45"/>
      <c r="BS128" s="9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2:120" s="1" customFormat="1" ht="15.75" customHeight="1">
      <c r="B129" s="313">
        <v>35</v>
      </c>
      <c r="C129" s="314"/>
      <c r="D129" s="315" t="str">
        <f>Ergebniseingabe!D122</f>
        <v>D</v>
      </c>
      <c r="E129" s="316"/>
      <c r="F129" s="317"/>
      <c r="G129" s="198">
        <f>Ergebniseingabe!G122</f>
        <v>0.7069444444444439</v>
      </c>
      <c r="H129" s="199"/>
      <c r="I129" s="199"/>
      <c r="J129" s="200"/>
      <c r="K129" s="358" t="str">
        <f>Ergebniseingabe!K122</f>
        <v>1. Grp. A</v>
      </c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42" t="str">
        <f>Ergebniseingabe!AF122</f>
        <v>-</v>
      </c>
      <c r="AG129" s="193" t="str">
        <f>Ergebniseingabe!AG122</f>
        <v>1. Grp. C</v>
      </c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4"/>
      <c r="BB129" s="526">
        <f>IF(Ergebniseingabe!BB122="","",Ergebniseingabe!BB122)</f>
      </c>
      <c r="BC129" s="527"/>
      <c r="BD129" s="527"/>
      <c r="BE129" s="528">
        <f>IF(Ergebniseingabe!BE122="","",Ergebniseingabe!BE122)</f>
      </c>
      <c r="BF129" s="529"/>
      <c r="BG129" s="128"/>
      <c r="BH129" s="81"/>
      <c r="BI129" s="62"/>
      <c r="BJ129" s="95"/>
      <c r="BK129" s="95"/>
      <c r="BL129" s="95"/>
      <c r="BM129" s="91"/>
      <c r="BN129" s="96"/>
      <c r="BO129" s="97"/>
      <c r="BP129" s="96"/>
      <c r="BQ129" s="92"/>
      <c r="BR129" s="45"/>
      <c r="BS129" s="9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2:120" s="1" customFormat="1" ht="15.75" customHeight="1" thickBot="1">
      <c r="B130" s="308">
        <v>36</v>
      </c>
      <c r="C130" s="309"/>
      <c r="D130" s="310" t="str">
        <f>Ergebniseingabe!D123</f>
        <v>D</v>
      </c>
      <c r="E130" s="311"/>
      <c r="F130" s="312"/>
      <c r="G130" s="173">
        <f>Ergebniseingabe!G123</f>
        <v>0.7236111111111105</v>
      </c>
      <c r="H130" s="174"/>
      <c r="I130" s="174"/>
      <c r="J130" s="171"/>
      <c r="K130" s="166" t="str">
        <f>Ergebniseingabe!K123</f>
        <v>2. Grp. B</v>
      </c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99" t="str">
        <f>Ergebniseingabe!AF123</f>
        <v>-</v>
      </c>
      <c r="AG130" s="203" t="str">
        <f>Ergebniseingabe!AG123</f>
        <v>2. Grp. 3.</v>
      </c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4"/>
      <c r="BB130" s="531">
        <f>IF(Ergebniseingabe!BB123="","",Ergebniseingabe!BB123)</f>
      </c>
      <c r="BC130" s="532"/>
      <c r="BD130" s="532"/>
      <c r="BE130" s="544">
        <f>IF(Ergebniseingabe!BE123="","",Ergebniseingabe!BE123)</f>
      </c>
      <c r="BF130" s="545"/>
      <c r="BG130" s="128"/>
      <c r="BH130" s="81"/>
      <c r="BI130" s="62"/>
      <c r="BJ130" s="95"/>
      <c r="BK130" s="95"/>
      <c r="BL130" s="95"/>
      <c r="BM130" s="91"/>
      <c r="BN130" s="96"/>
      <c r="BO130" s="97"/>
      <c r="BP130" s="96"/>
      <c r="BQ130" s="92"/>
      <c r="BR130" s="45"/>
      <c r="BS130" s="9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2:120" s="1" customFormat="1" ht="15.75" customHeight="1">
      <c r="B131" s="313">
        <v>37</v>
      </c>
      <c r="C131" s="314"/>
      <c r="D131" s="315" t="str">
        <f>Ergebniseingabe!D124</f>
        <v>E</v>
      </c>
      <c r="E131" s="316"/>
      <c r="F131" s="317"/>
      <c r="G131" s="198">
        <f>Ergebniseingabe!G124</f>
        <v>0.7152777777777772</v>
      </c>
      <c r="H131" s="199"/>
      <c r="I131" s="199"/>
      <c r="J131" s="200"/>
      <c r="K131" s="358" t="str">
        <f>Ergebniseingabe!K124</f>
        <v>2. Grp. A</v>
      </c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42" t="str">
        <f>Ergebniseingabe!AF124</f>
        <v>-</v>
      </c>
      <c r="AG131" s="193" t="str">
        <f>Ergebniseingabe!AG124</f>
        <v>2. Grp. C</v>
      </c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4"/>
      <c r="BB131" s="526">
        <f>IF(Ergebniseingabe!BB124="","",Ergebniseingabe!BB124)</f>
      </c>
      <c r="BC131" s="527"/>
      <c r="BD131" s="527"/>
      <c r="BE131" s="528">
        <f>IF(Ergebniseingabe!BE124="","",Ergebniseingabe!BE124)</f>
      </c>
      <c r="BF131" s="529"/>
      <c r="BG131" s="128"/>
      <c r="BH131" s="81"/>
      <c r="BI131" s="62"/>
      <c r="BJ131" s="95"/>
      <c r="BK131" s="95"/>
      <c r="BL131" s="95"/>
      <c r="BM131" s="91"/>
      <c r="BN131" s="96"/>
      <c r="BO131" s="97"/>
      <c r="BP131" s="96"/>
      <c r="BQ131" s="92"/>
      <c r="BR131" s="45"/>
      <c r="BS131" s="9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2:120" s="1" customFormat="1" ht="15.75" customHeight="1" thickBot="1">
      <c r="B132" s="308">
        <v>38</v>
      </c>
      <c r="C132" s="309"/>
      <c r="D132" s="310" t="str">
        <f>Ergebniseingabe!D125</f>
        <v>E</v>
      </c>
      <c r="E132" s="311"/>
      <c r="F132" s="312"/>
      <c r="G132" s="176">
        <f>Ergebniseingabe!G125</f>
        <v>0.7319444444444438</v>
      </c>
      <c r="H132" s="177"/>
      <c r="I132" s="177"/>
      <c r="J132" s="172"/>
      <c r="K132" s="197" t="str">
        <f>Ergebniseingabe!K125</f>
        <v>1. Grp. B</v>
      </c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99" t="str">
        <f>Ergebniseingabe!AF125</f>
        <v>-</v>
      </c>
      <c r="AG132" s="195" t="str">
        <f>Ergebniseingabe!AG125</f>
        <v>1. Grp. 3.</v>
      </c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6"/>
      <c r="BB132" s="533">
        <f>IF(Ergebniseingabe!BB125="","",Ergebniseingabe!BB125)</f>
      </c>
      <c r="BC132" s="534"/>
      <c r="BD132" s="534"/>
      <c r="BE132" s="536">
        <f>IF(Ergebniseingabe!BE125="","",Ergebniseingabe!BE125)</f>
      </c>
      <c r="BF132" s="537"/>
      <c r="BG132" s="128"/>
      <c r="BH132" s="81"/>
      <c r="BI132" s="62"/>
      <c r="BJ132" s="95"/>
      <c r="BK132" s="95"/>
      <c r="BL132" s="95"/>
      <c r="BM132" s="91"/>
      <c r="BN132" s="96"/>
      <c r="BO132" s="97"/>
      <c r="BP132" s="96"/>
      <c r="BQ132" s="92"/>
      <c r="BR132" s="45"/>
      <c r="BS132" s="9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2:110" s="1" customFormat="1" ht="13.5">
      <c r="B133" s="59"/>
      <c r="C133" s="59"/>
      <c r="D133" s="59"/>
      <c r="E133" s="59"/>
      <c r="F133" s="59"/>
      <c r="G133" s="59"/>
      <c r="H133" s="59"/>
      <c r="I133" s="59"/>
      <c r="J133" s="60"/>
      <c r="K133" s="60"/>
      <c r="L133" s="60"/>
      <c r="M133" s="60"/>
      <c r="N133" s="60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2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2"/>
      <c r="AX133" s="62"/>
      <c r="AY133" s="63"/>
      <c r="AZ133" s="63"/>
      <c r="BA133" s="62"/>
      <c r="BB133" s="62"/>
      <c r="BC133" s="95"/>
      <c r="BD133" s="91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5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2:110" s="1" customFormat="1" ht="13.5"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2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2"/>
      <c r="AX134" s="62"/>
      <c r="AY134" s="63"/>
      <c r="AZ134" s="63"/>
      <c r="BA134" s="62"/>
      <c r="BB134" s="62"/>
      <c r="BC134" s="95"/>
      <c r="BD134" s="91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5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2:110" s="1" customFormat="1" ht="33" customHeight="1">
      <c r="B135" s="550" t="str">
        <f>B2</f>
        <v>Vereinsname</v>
      </c>
      <c r="C135" s="550"/>
      <c r="D135" s="550"/>
      <c r="E135" s="550"/>
      <c r="F135" s="550"/>
      <c r="G135" s="550"/>
      <c r="H135" s="550"/>
      <c r="I135" s="550"/>
      <c r="J135" s="550"/>
      <c r="K135" s="550"/>
      <c r="L135" s="550"/>
      <c r="M135" s="550"/>
      <c r="N135" s="550"/>
      <c r="O135" s="550"/>
      <c r="P135" s="550"/>
      <c r="Q135" s="550"/>
      <c r="R135" s="550"/>
      <c r="S135" s="550"/>
      <c r="T135" s="550"/>
      <c r="U135" s="550"/>
      <c r="V135" s="550"/>
      <c r="W135" s="550"/>
      <c r="X135" s="550"/>
      <c r="Y135" s="550"/>
      <c r="Z135" s="550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0"/>
      <c r="AP135" s="550"/>
      <c r="AQ135" s="550"/>
      <c r="AR135" s="550"/>
      <c r="AS135" s="550"/>
      <c r="AT135" s="550"/>
      <c r="AU135" s="550"/>
      <c r="AV135" s="550"/>
      <c r="AW135" s="550"/>
      <c r="AX135" s="550"/>
      <c r="AY135" s="550"/>
      <c r="AZ135" s="550"/>
      <c r="BA135" s="550"/>
      <c r="BB135" s="123"/>
      <c r="BC135" s="123"/>
      <c r="BD135" s="123"/>
      <c r="BE135" s="123"/>
      <c r="BF135" s="272" t="s">
        <v>69</v>
      </c>
      <c r="BG135" s="272"/>
      <c r="BH135" s="272"/>
      <c r="BI135" s="272"/>
      <c r="BJ135" s="272"/>
      <c r="BK135" s="272"/>
      <c r="BL135" s="272"/>
      <c r="BM135" s="4"/>
      <c r="BN135" s="4"/>
      <c r="BO135" s="4"/>
      <c r="BP135" s="4"/>
      <c r="BQ135" s="4"/>
      <c r="BR135" s="4"/>
      <c r="BS135" s="5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s="11" customFormat="1" ht="27" customHeight="1">
      <c r="A136" s="123"/>
      <c r="B136" s="550" t="str">
        <f>B3</f>
        <v>1. Fair-Play</v>
      </c>
      <c r="C136" s="550"/>
      <c r="D136" s="550"/>
      <c r="E136" s="550"/>
      <c r="F136" s="550"/>
      <c r="G136" s="550"/>
      <c r="H136" s="550"/>
      <c r="I136" s="550"/>
      <c r="J136" s="550"/>
      <c r="K136" s="550"/>
      <c r="L136" s="550"/>
      <c r="M136" s="550"/>
      <c r="N136" s="550"/>
      <c r="O136" s="550"/>
      <c r="P136" s="550"/>
      <c r="Q136" s="550"/>
      <c r="R136" s="550"/>
      <c r="S136" s="550"/>
      <c r="T136" s="550"/>
      <c r="U136" s="550"/>
      <c r="V136" s="550"/>
      <c r="W136" s="550"/>
      <c r="X136" s="550"/>
      <c r="Y136" s="550"/>
      <c r="Z136" s="550"/>
      <c r="AA136" s="550"/>
      <c r="AB136" s="550"/>
      <c r="AC136" s="550"/>
      <c r="AD136" s="550"/>
      <c r="AE136" s="550"/>
      <c r="AF136" s="550"/>
      <c r="AG136" s="550"/>
      <c r="AH136" s="550"/>
      <c r="AI136" s="550"/>
      <c r="AJ136" s="550"/>
      <c r="AK136" s="550"/>
      <c r="AL136" s="550"/>
      <c r="AM136" s="550"/>
      <c r="AN136" s="550"/>
      <c r="AO136" s="550"/>
      <c r="AP136" s="550"/>
      <c r="AQ136" s="550"/>
      <c r="AR136" s="550"/>
      <c r="AS136" s="550"/>
      <c r="AT136" s="550"/>
      <c r="AU136" s="550"/>
      <c r="AV136" s="550"/>
      <c r="AW136" s="550"/>
      <c r="AX136" s="550"/>
      <c r="AY136" s="550"/>
      <c r="AZ136" s="550"/>
      <c r="BA136" s="550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7"/>
      <c r="BL136" s="7"/>
      <c r="BM136" s="7"/>
      <c r="BN136" s="7"/>
      <c r="BO136" s="7"/>
      <c r="BP136" s="7"/>
      <c r="BQ136" s="7"/>
      <c r="BR136" s="7"/>
      <c r="BS136" s="8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</row>
    <row r="137" spans="10:115" s="1" customFormat="1" ht="13.5">
      <c r="J137" s="32" t="s">
        <v>51</v>
      </c>
      <c r="BD137" s="2"/>
      <c r="BE137" s="2"/>
      <c r="BF137" s="3"/>
      <c r="BG137" s="3"/>
      <c r="BH137" s="3"/>
      <c r="BI137" s="3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5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2:115" s="1" customFormat="1" ht="14.25" thickBot="1">
      <c r="B138" s="65"/>
      <c r="C138" s="65"/>
      <c r="D138" s="65"/>
      <c r="E138" s="65"/>
      <c r="F138" s="65"/>
      <c r="G138" s="65"/>
      <c r="H138" s="65"/>
      <c r="J138" s="32"/>
      <c r="BD138" s="2"/>
      <c r="BE138" s="2"/>
      <c r="BF138" s="3"/>
      <c r="BG138" s="3"/>
      <c r="BH138" s="3"/>
      <c r="BI138" s="3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5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2:115" s="1" customFormat="1" ht="13.5">
      <c r="B139" s="65"/>
      <c r="C139" s="65"/>
      <c r="D139" s="65"/>
      <c r="E139" s="65"/>
      <c r="F139" s="65"/>
      <c r="G139" s="65"/>
      <c r="H139" s="65"/>
      <c r="J139" s="32"/>
      <c r="AG139" s="394">
        <f>L147</f>
      </c>
      <c r="AH139" s="381"/>
      <c r="AI139" s="381"/>
      <c r="AJ139" s="381">
        <f>L148</f>
      </c>
      <c r="AK139" s="381"/>
      <c r="AL139" s="381"/>
      <c r="AM139" s="381">
        <f>L149</f>
      </c>
      <c r="AN139" s="381"/>
      <c r="AO139" s="381"/>
      <c r="AP139" s="381">
        <f>L150</f>
      </c>
      <c r="AQ139" s="381"/>
      <c r="AR139" s="384"/>
      <c r="BD139" s="2"/>
      <c r="BE139" s="2"/>
      <c r="BF139" s="3"/>
      <c r="BG139" s="3"/>
      <c r="BH139" s="3"/>
      <c r="BI139" s="3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5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2:115" s="1" customFormat="1" ht="13.5">
      <c r="B140" s="65"/>
      <c r="C140" s="65"/>
      <c r="D140" s="65"/>
      <c r="E140" s="65"/>
      <c r="F140" s="65"/>
      <c r="G140" s="65"/>
      <c r="H140" s="65"/>
      <c r="J140" s="32"/>
      <c r="AG140" s="395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5"/>
      <c r="BD140" s="2"/>
      <c r="BE140" s="2"/>
      <c r="BF140" s="3"/>
      <c r="BG140" s="3"/>
      <c r="BH140" s="3"/>
      <c r="BI140" s="3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5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2:115" s="1" customFormat="1" ht="13.5">
      <c r="B141" s="65"/>
      <c r="C141" s="65"/>
      <c r="D141" s="65"/>
      <c r="E141" s="65"/>
      <c r="F141" s="65"/>
      <c r="G141" s="65"/>
      <c r="H141" s="65"/>
      <c r="J141" s="32"/>
      <c r="AG141" s="395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5"/>
      <c r="BD141" s="2"/>
      <c r="BE141" s="2"/>
      <c r="BF141" s="3"/>
      <c r="BG141" s="3"/>
      <c r="BH141" s="3"/>
      <c r="BI141" s="3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5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2:115" s="1" customFormat="1" ht="13.5">
      <c r="B142" s="65"/>
      <c r="C142" s="65"/>
      <c r="D142" s="65"/>
      <c r="E142" s="65"/>
      <c r="F142" s="65"/>
      <c r="G142" s="65"/>
      <c r="H142" s="65"/>
      <c r="J142" s="32"/>
      <c r="AG142" s="395"/>
      <c r="AH142" s="382"/>
      <c r="AI142" s="382"/>
      <c r="AJ142" s="382"/>
      <c r="AK142" s="382"/>
      <c r="AL142" s="382"/>
      <c r="AM142" s="382"/>
      <c r="AN142" s="382"/>
      <c r="AO142" s="382"/>
      <c r="AP142" s="382"/>
      <c r="AQ142" s="382"/>
      <c r="AR142" s="385"/>
      <c r="BD142" s="2"/>
      <c r="BE142" s="2"/>
      <c r="BF142" s="3"/>
      <c r="BG142" s="3"/>
      <c r="BH142" s="3"/>
      <c r="BI142" s="3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5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2:115" s="1" customFormat="1" ht="13.5">
      <c r="B143" s="65"/>
      <c r="C143" s="65"/>
      <c r="D143" s="65"/>
      <c r="E143" s="65"/>
      <c r="F143" s="65"/>
      <c r="G143" s="65"/>
      <c r="H143" s="65"/>
      <c r="J143" s="32"/>
      <c r="AG143" s="395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5"/>
      <c r="BD143" s="2"/>
      <c r="BE143" s="2"/>
      <c r="BF143" s="3"/>
      <c r="BG143" s="3"/>
      <c r="BH143" s="3"/>
      <c r="BI143" s="3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5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2:115" s="1" customFormat="1" ht="13.5">
      <c r="B144" s="65"/>
      <c r="C144" s="65"/>
      <c r="D144" s="65"/>
      <c r="E144" s="65"/>
      <c r="F144" s="65"/>
      <c r="G144" s="65"/>
      <c r="H144" s="65"/>
      <c r="J144" s="32"/>
      <c r="AG144" s="395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5"/>
      <c r="BD144" s="2"/>
      <c r="BE144" s="2"/>
      <c r="BF144" s="3"/>
      <c r="BG144" s="3"/>
      <c r="BH144" s="3"/>
      <c r="BI144" s="3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5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2:115" s="1" customFormat="1" ht="15.75" customHeight="1" thickBot="1">
      <c r="B145" s="182" t="s">
        <v>34</v>
      </c>
      <c r="C145" s="182"/>
      <c r="D145" s="182"/>
      <c r="E145" s="182"/>
      <c r="F145" s="182"/>
      <c r="G145" s="182"/>
      <c r="H145" s="182"/>
      <c r="AG145" s="395"/>
      <c r="AH145" s="382"/>
      <c r="AI145" s="382"/>
      <c r="AJ145" s="382"/>
      <c r="AK145" s="382"/>
      <c r="AL145" s="382"/>
      <c r="AM145" s="382"/>
      <c r="AN145" s="382"/>
      <c r="AO145" s="382"/>
      <c r="AP145" s="382"/>
      <c r="AQ145" s="382"/>
      <c r="AR145" s="385"/>
      <c r="BD145" s="2"/>
      <c r="BE145" s="2"/>
      <c r="BF145" s="3"/>
      <c r="BG145" s="3"/>
      <c r="BH145" s="3"/>
      <c r="BI145" s="3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5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2:148" s="1" customFormat="1" ht="15.75" customHeight="1" thickBot="1">
      <c r="B146" s="183" t="s">
        <v>36</v>
      </c>
      <c r="C146" s="183"/>
      <c r="D146" s="183"/>
      <c r="E146" s="183"/>
      <c r="F146" s="183" t="s">
        <v>37</v>
      </c>
      <c r="G146" s="183"/>
      <c r="H146" s="183"/>
      <c r="J146" s="296" t="str">
        <f>Ergebniseingabe!J134</f>
        <v>Gruppe D</v>
      </c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396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6"/>
      <c r="AS146" s="378" t="s">
        <v>38</v>
      </c>
      <c r="AT146" s="378"/>
      <c r="AU146" s="379"/>
      <c r="AV146" s="377" t="s">
        <v>39</v>
      </c>
      <c r="AW146" s="378"/>
      <c r="AX146" s="379"/>
      <c r="AY146" s="377" t="s">
        <v>40</v>
      </c>
      <c r="AZ146" s="378"/>
      <c r="BA146" s="379"/>
      <c r="BB146" s="377" t="s">
        <v>41</v>
      </c>
      <c r="BC146" s="378"/>
      <c r="BD146" s="379"/>
      <c r="BE146" s="378" t="s">
        <v>42</v>
      </c>
      <c r="BF146" s="378"/>
      <c r="BG146" s="378"/>
      <c r="BH146" s="378"/>
      <c r="BI146" s="378"/>
      <c r="BJ146" s="377" t="s">
        <v>43</v>
      </c>
      <c r="BK146" s="378"/>
      <c r="BL146" s="379"/>
      <c r="BM146" s="399" t="s">
        <v>44</v>
      </c>
      <c r="BN146" s="400"/>
      <c r="BO146" s="401"/>
      <c r="BP146" s="66"/>
      <c r="CB146" s="6"/>
      <c r="CC146" s="6"/>
      <c r="CD146" s="5"/>
      <c r="CF146" s="3"/>
      <c r="CG146" s="4"/>
      <c r="CH146" s="4"/>
      <c r="CI146" s="4"/>
      <c r="CJ146" s="4"/>
      <c r="CK146" s="4"/>
      <c r="CL146" s="76"/>
      <c r="CM146" s="36"/>
      <c r="CN146" s="36"/>
      <c r="CO146" s="36"/>
      <c r="CP146" s="38"/>
      <c r="CQ146" s="38"/>
      <c r="CR146" s="40"/>
      <c r="CS146" s="40"/>
      <c r="CT146" s="40"/>
      <c r="CU146" s="40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</row>
    <row r="147" spans="2:148" s="1" customFormat="1" ht="15.75" customHeight="1">
      <c r="B147" s="530">
        <f>IF(Ergebniseingabe!B135="","",Ergebniseingabe!B135)</f>
      </c>
      <c r="C147" s="530"/>
      <c r="D147" s="530"/>
      <c r="E147" s="530"/>
      <c r="F147" s="530">
        <f>IF(Ergebniseingabe!F135="","",Ergebniseingabe!F135)</f>
      </c>
      <c r="G147" s="530"/>
      <c r="H147" s="530"/>
      <c r="I147" s="33">
        <v>1</v>
      </c>
      <c r="J147" s="335">
        <f>Ergebniseingabe!J135</f>
      </c>
      <c r="K147" s="336"/>
      <c r="L147" s="352">
        <f>Ergebniseingabe!L135</f>
      </c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249"/>
      <c r="AH147" s="249"/>
      <c r="AI147" s="250"/>
      <c r="AJ147" s="230">
        <f>Ergebniseingabe!AJ135</f>
      </c>
      <c r="AK147" s="231"/>
      <c r="AL147" s="232"/>
      <c r="AM147" s="230">
        <f>Ergebniseingabe!AM135</f>
      </c>
      <c r="AN147" s="231"/>
      <c r="AO147" s="232"/>
      <c r="AP147" s="397">
        <f>Ergebniseingabe!AP135</f>
      </c>
      <c r="AQ147" s="398"/>
      <c r="AR147" s="398"/>
      <c r="AS147" s="398">
        <f>Ergebniseingabe!AS135</f>
      </c>
      <c r="AT147" s="398"/>
      <c r="AU147" s="540"/>
      <c r="AV147" s="230">
        <f>Ergebniseingabe!AV135</f>
      </c>
      <c r="AW147" s="231"/>
      <c r="AX147" s="232"/>
      <c r="AY147" s="230">
        <f>Ergebniseingabe!AY135</f>
      </c>
      <c r="AZ147" s="231"/>
      <c r="BA147" s="232"/>
      <c r="BB147" s="230">
        <f>Ergebniseingabe!BB135</f>
      </c>
      <c r="BC147" s="231"/>
      <c r="BD147" s="232"/>
      <c r="BE147" s="284">
        <f>Ergebniseingabe!BE135</f>
      </c>
      <c r="BF147" s="285"/>
      <c r="BG147" s="102">
        <f>Ergebniseingabe!BG135</f>
      </c>
      <c r="BH147" s="426">
        <f>Ergebniseingabe!BH135</f>
      </c>
      <c r="BI147" s="426"/>
      <c r="BJ147" s="423">
        <f>Ergebniseingabe!BJ135</f>
      </c>
      <c r="BK147" s="424"/>
      <c r="BL147" s="424"/>
      <c r="BM147" s="321">
        <f>Ergebniseingabe!BM135</f>
      </c>
      <c r="BN147" s="350"/>
      <c r="BO147" s="351"/>
      <c r="BP147" s="33">
        <v>1</v>
      </c>
      <c r="CB147" s="6"/>
      <c r="CC147" s="6"/>
      <c r="CD147" s="5"/>
      <c r="CF147" s="3"/>
      <c r="CG147" s="4"/>
      <c r="CH147" s="4"/>
      <c r="CI147" s="4"/>
      <c r="CJ147" s="4"/>
      <c r="CK147" s="4"/>
      <c r="CL147" s="76"/>
      <c r="CM147" s="36"/>
      <c r="CN147" s="36"/>
      <c r="CO147" s="36"/>
      <c r="CP147" s="38"/>
      <c r="CQ147" s="38"/>
      <c r="CR147" s="40"/>
      <c r="CS147" s="40"/>
      <c r="CT147" s="40"/>
      <c r="CU147" s="40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</row>
    <row r="148" spans="2:148" s="1" customFormat="1" ht="15.75" customHeight="1">
      <c r="B148" s="530">
        <f>IF(Ergebniseingabe!B136="","",Ergebniseingabe!B136)</f>
      </c>
      <c r="C148" s="530"/>
      <c r="D148" s="530"/>
      <c r="E148" s="530"/>
      <c r="F148" s="530">
        <f>IF(Ergebniseingabe!F136="","",Ergebniseingabe!F136)</f>
      </c>
      <c r="G148" s="530"/>
      <c r="H148" s="530"/>
      <c r="I148" s="33">
        <v>2</v>
      </c>
      <c r="J148" s="301">
        <f>Ergebniseingabe!J136</f>
      </c>
      <c r="K148" s="302"/>
      <c r="L148" s="253">
        <f>Ergebniseingabe!L136</f>
      </c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20">
        <f>Ergebniseingabe!AG136</f>
      </c>
      <c r="AH148" s="220"/>
      <c r="AI148" s="242"/>
      <c r="AJ148" s="239"/>
      <c r="AK148" s="240"/>
      <c r="AL148" s="241"/>
      <c r="AM148" s="221">
        <f>Ergebniseingabe!AM136</f>
      </c>
      <c r="AN148" s="222"/>
      <c r="AO148" s="223"/>
      <c r="AP148" s="219">
        <f>Ergebniseingabe!AP136</f>
      </c>
      <c r="AQ148" s="220"/>
      <c r="AR148" s="220"/>
      <c r="AS148" s="220">
        <f>Ergebniseingabe!AS136</f>
      </c>
      <c r="AT148" s="220"/>
      <c r="AU148" s="242"/>
      <c r="AV148" s="221">
        <f>Ergebniseingabe!AV136</f>
      </c>
      <c r="AW148" s="222"/>
      <c r="AX148" s="223"/>
      <c r="AY148" s="221">
        <f>Ergebniseingabe!AY136</f>
      </c>
      <c r="AZ148" s="222"/>
      <c r="BA148" s="223"/>
      <c r="BB148" s="221">
        <f>Ergebniseingabe!BB136</f>
      </c>
      <c r="BC148" s="222"/>
      <c r="BD148" s="223"/>
      <c r="BE148" s="280">
        <f>Ergebniseingabe!BE136</f>
      </c>
      <c r="BF148" s="321"/>
      <c r="BG148" s="78">
        <f>Ergebniseingabe!BG136</f>
      </c>
      <c r="BH148" s="350">
        <f>Ergebniseingabe!BH136</f>
      </c>
      <c r="BI148" s="350"/>
      <c r="BJ148" s="306">
        <f>Ergebniseingabe!BJ136</f>
      </c>
      <c r="BK148" s="416"/>
      <c r="BL148" s="416"/>
      <c r="BM148" s="321">
        <f>Ergebniseingabe!BM136</f>
      </c>
      <c r="BN148" s="350"/>
      <c r="BO148" s="351"/>
      <c r="BP148" s="33">
        <v>2</v>
      </c>
      <c r="CB148" s="6"/>
      <c r="CC148" s="6"/>
      <c r="CD148" s="5"/>
      <c r="CF148" s="3"/>
      <c r="CG148" s="4"/>
      <c r="CH148" s="4"/>
      <c r="CI148" s="4"/>
      <c r="CJ148" s="4"/>
      <c r="CK148" s="4"/>
      <c r="CL148" s="76"/>
      <c r="CM148" s="36"/>
      <c r="CN148" s="36"/>
      <c r="CO148" s="36"/>
      <c r="CP148" s="38"/>
      <c r="CQ148" s="38"/>
      <c r="CR148" s="40"/>
      <c r="CS148" s="40"/>
      <c r="CT148" s="40"/>
      <c r="CU148" s="40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</row>
    <row r="149" spans="2:148" s="1" customFormat="1" ht="15.75" customHeight="1">
      <c r="B149" s="530">
        <f>IF(Ergebniseingabe!B137="","",Ergebniseingabe!B137)</f>
      </c>
      <c r="C149" s="530"/>
      <c r="D149" s="530"/>
      <c r="E149" s="530"/>
      <c r="F149" s="530">
        <f>IF(Ergebniseingabe!F137="","",Ergebniseingabe!F137)</f>
      </c>
      <c r="G149" s="530"/>
      <c r="H149" s="530"/>
      <c r="I149" s="33">
        <v>3</v>
      </c>
      <c r="J149" s="301">
        <f>Ergebniseingabe!J137</f>
      </c>
      <c r="K149" s="302"/>
      <c r="L149" s="253">
        <f>Ergebniseingabe!L137</f>
      </c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20">
        <f>Ergebniseingabe!AG137</f>
      </c>
      <c r="AH149" s="220"/>
      <c r="AI149" s="242"/>
      <c r="AJ149" s="221">
        <f>Ergebniseingabe!AJ137</f>
      </c>
      <c r="AK149" s="222"/>
      <c r="AL149" s="223"/>
      <c r="AM149" s="239"/>
      <c r="AN149" s="240"/>
      <c r="AO149" s="241"/>
      <c r="AP149" s="219">
        <f>Ergebniseingabe!AP137</f>
      </c>
      <c r="AQ149" s="220"/>
      <c r="AR149" s="220"/>
      <c r="AS149" s="220">
        <f>Ergebniseingabe!AS137</f>
      </c>
      <c r="AT149" s="220"/>
      <c r="AU149" s="242"/>
      <c r="AV149" s="221">
        <f>Ergebniseingabe!AV137</f>
      </c>
      <c r="AW149" s="222"/>
      <c r="AX149" s="223"/>
      <c r="AY149" s="221">
        <f>Ergebniseingabe!AY137</f>
      </c>
      <c r="AZ149" s="222"/>
      <c r="BA149" s="223"/>
      <c r="BB149" s="221">
        <f>Ergebniseingabe!BB137</f>
      </c>
      <c r="BC149" s="222"/>
      <c r="BD149" s="223"/>
      <c r="BE149" s="280">
        <f>Ergebniseingabe!BE137</f>
      </c>
      <c r="BF149" s="321"/>
      <c r="BG149" s="78">
        <f>Ergebniseingabe!BG137</f>
      </c>
      <c r="BH149" s="350">
        <f>Ergebniseingabe!BH137</f>
      </c>
      <c r="BI149" s="350"/>
      <c r="BJ149" s="306">
        <f>Ergebniseingabe!BJ137</f>
      </c>
      <c r="BK149" s="416"/>
      <c r="BL149" s="416"/>
      <c r="BM149" s="321">
        <f>Ergebniseingabe!BM137</f>
      </c>
      <c r="BN149" s="350"/>
      <c r="BO149" s="351"/>
      <c r="BP149" s="33">
        <v>3</v>
      </c>
      <c r="CB149" s="6"/>
      <c r="CC149" s="6"/>
      <c r="CD149" s="5"/>
      <c r="CF149" s="3"/>
      <c r="CG149" s="4"/>
      <c r="CH149" s="4"/>
      <c r="CI149" s="4"/>
      <c r="CJ149" s="4"/>
      <c r="CK149" s="4"/>
      <c r="CL149" s="76"/>
      <c r="CM149" s="36"/>
      <c r="CN149" s="36"/>
      <c r="CO149" s="36"/>
      <c r="CP149" s="38"/>
      <c r="CQ149" s="38"/>
      <c r="CR149" s="40"/>
      <c r="CS149" s="40"/>
      <c r="CT149" s="40"/>
      <c r="CU149" s="40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</row>
    <row r="150" spans="2:148" s="1" customFormat="1" ht="15.75" customHeight="1" thickBot="1">
      <c r="B150" s="530">
        <f>IF(Ergebniseingabe!B138="","",Ergebniseingabe!B138)</f>
      </c>
      <c r="C150" s="530"/>
      <c r="D150" s="530"/>
      <c r="E150" s="530"/>
      <c r="F150" s="530">
        <f>IF(Ergebniseingabe!F138="","",Ergebniseingabe!F138)</f>
      </c>
      <c r="G150" s="530"/>
      <c r="H150" s="530"/>
      <c r="I150" s="33">
        <v>4</v>
      </c>
      <c r="J150" s="298">
        <f>Ergebniseingabe!J138</f>
      </c>
      <c r="K150" s="299"/>
      <c r="L150" s="278">
        <f>Ergebniseingabe!L138</f>
      </c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05">
        <f>Ergebniseingabe!AG138</f>
      </c>
      <c r="AH150" s="205"/>
      <c r="AI150" s="206"/>
      <c r="AJ150" s="233">
        <f>Ergebniseingabe!AJ138</f>
      </c>
      <c r="AK150" s="234"/>
      <c r="AL150" s="235"/>
      <c r="AM150" s="233">
        <f>Ergebniseingabe!AM138</f>
      </c>
      <c r="AN150" s="234"/>
      <c r="AO150" s="235"/>
      <c r="AP150" s="217"/>
      <c r="AQ150" s="218"/>
      <c r="AR150" s="218"/>
      <c r="AS150" s="205">
        <f>Ergebniseingabe!AS138</f>
      </c>
      <c r="AT150" s="205"/>
      <c r="AU150" s="206"/>
      <c r="AV150" s="233">
        <f>Ergebniseingabe!AV138</f>
      </c>
      <c r="AW150" s="234"/>
      <c r="AX150" s="235"/>
      <c r="AY150" s="233">
        <f>Ergebniseingabe!AY138</f>
      </c>
      <c r="AZ150" s="234"/>
      <c r="BA150" s="235"/>
      <c r="BB150" s="233">
        <f>Ergebniseingabe!BB138</f>
      </c>
      <c r="BC150" s="234"/>
      <c r="BD150" s="235"/>
      <c r="BE150" s="281">
        <f>Ergebniseingabe!BE138</f>
      </c>
      <c r="BF150" s="320"/>
      <c r="BG150" s="79">
        <f>Ergebniseingabe!BG138</f>
      </c>
      <c r="BH150" s="418">
        <f>Ergebniseingabe!BH138</f>
      </c>
      <c r="BI150" s="418"/>
      <c r="BJ150" s="295">
        <f>Ergebniseingabe!BJ138</f>
      </c>
      <c r="BK150" s="417"/>
      <c r="BL150" s="417"/>
      <c r="BM150" s="320">
        <f>Ergebniseingabe!BM138</f>
      </c>
      <c r="BN150" s="418"/>
      <c r="BO150" s="419"/>
      <c r="BP150" s="33">
        <v>4</v>
      </c>
      <c r="CB150" s="6"/>
      <c r="CC150" s="6"/>
      <c r="CD150" s="5"/>
      <c r="CF150" s="3"/>
      <c r="CG150" s="4"/>
      <c r="CH150" s="4"/>
      <c r="CI150" s="4"/>
      <c r="CJ150" s="4"/>
      <c r="CK150" s="4"/>
      <c r="CL150" s="76"/>
      <c r="CM150" s="36"/>
      <c r="CN150" s="36"/>
      <c r="CO150" s="36"/>
      <c r="CP150" s="38"/>
      <c r="CQ150" s="38"/>
      <c r="CR150" s="40"/>
      <c r="CS150" s="40"/>
      <c r="CT150" s="40"/>
      <c r="CU150" s="40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</row>
    <row r="151" spans="2:148" s="1" customFormat="1" ht="15.75" customHeight="1" thickBot="1">
      <c r="B151" s="125"/>
      <c r="C151" s="125"/>
      <c r="D151" s="125"/>
      <c r="E151" s="125"/>
      <c r="F151" s="125"/>
      <c r="G151" s="125"/>
      <c r="H151" s="125"/>
      <c r="I151" s="33"/>
      <c r="J151" s="117"/>
      <c r="K151" s="117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9"/>
      <c r="AH151" s="119"/>
      <c r="AI151" s="119"/>
      <c r="AJ151" s="119"/>
      <c r="AK151" s="119"/>
      <c r="AL151" s="119"/>
      <c r="AM151" s="122"/>
      <c r="AN151" s="122"/>
      <c r="AO151" s="122"/>
      <c r="AP151" s="119"/>
      <c r="AQ151" s="119"/>
      <c r="AR151" s="119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1"/>
      <c r="BK151" s="121"/>
      <c r="BL151" s="121"/>
      <c r="BM151" s="120"/>
      <c r="BN151" s="120"/>
      <c r="BO151" s="120"/>
      <c r="BP151" s="33"/>
      <c r="CB151" s="6"/>
      <c r="CC151" s="6"/>
      <c r="CD151" s="5"/>
      <c r="CF151" s="3"/>
      <c r="CG151" s="4"/>
      <c r="CH151" s="4"/>
      <c r="CI151" s="4"/>
      <c r="CJ151" s="4"/>
      <c r="CK151" s="4"/>
      <c r="CL151" s="76"/>
      <c r="CM151" s="36"/>
      <c r="CN151" s="36"/>
      <c r="CO151" s="36"/>
      <c r="CP151" s="38"/>
      <c r="CQ151" s="38"/>
      <c r="CR151" s="40"/>
      <c r="CS151" s="40"/>
      <c r="CT151" s="40"/>
      <c r="CU151" s="40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</row>
    <row r="152" spans="2:148" s="1" customFormat="1" ht="15.75" customHeight="1">
      <c r="B152" s="125"/>
      <c r="C152" s="125"/>
      <c r="D152" s="125"/>
      <c r="E152" s="125"/>
      <c r="F152" s="125"/>
      <c r="G152" s="125"/>
      <c r="H152" s="125"/>
      <c r="I152" s="33"/>
      <c r="J152" s="117"/>
      <c r="K152" s="117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354">
        <f>L160</f>
      </c>
      <c r="AH152" s="332"/>
      <c r="AI152" s="332"/>
      <c r="AJ152" s="332">
        <f>L161</f>
      </c>
      <c r="AK152" s="332"/>
      <c r="AL152" s="332"/>
      <c r="AM152" s="332">
        <f>L162</f>
      </c>
      <c r="AN152" s="332"/>
      <c r="AO152" s="332"/>
      <c r="AP152" s="332">
        <f>L163</f>
      </c>
      <c r="AQ152" s="332"/>
      <c r="AR152" s="342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1"/>
      <c r="BK152" s="121"/>
      <c r="BL152" s="121"/>
      <c r="BM152" s="120"/>
      <c r="BN152" s="120"/>
      <c r="BO152" s="120"/>
      <c r="BP152" s="33"/>
      <c r="CB152" s="6"/>
      <c r="CC152" s="6"/>
      <c r="CD152" s="5"/>
      <c r="CF152" s="3"/>
      <c r="CG152" s="4"/>
      <c r="CH152" s="4"/>
      <c r="CI152" s="4"/>
      <c r="CJ152" s="4"/>
      <c r="CK152" s="4"/>
      <c r="CL152" s="76"/>
      <c r="CM152" s="36"/>
      <c r="CN152" s="36"/>
      <c r="CO152" s="36"/>
      <c r="CP152" s="38"/>
      <c r="CQ152" s="38"/>
      <c r="CR152" s="40"/>
      <c r="CS152" s="40"/>
      <c r="CT152" s="40"/>
      <c r="CU152" s="40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</row>
    <row r="153" spans="2:148" s="1" customFormat="1" ht="15.75" customHeight="1">
      <c r="B153" s="125"/>
      <c r="C153" s="125"/>
      <c r="D153" s="125"/>
      <c r="E153" s="125"/>
      <c r="F153" s="125"/>
      <c r="G153" s="125"/>
      <c r="H153" s="125"/>
      <c r="I153" s="33"/>
      <c r="J153" s="117"/>
      <c r="K153" s="117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355"/>
      <c r="AH153" s="333"/>
      <c r="AI153" s="333"/>
      <c r="AJ153" s="333"/>
      <c r="AK153" s="333"/>
      <c r="AL153" s="333"/>
      <c r="AM153" s="333"/>
      <c r="AN153" s="333"/>
      <c r="AO153" s="333"/>
      <c r="AP153" s="333"/>
      <c r="AQ153" s="333"/>
      <c r="AR153" s="343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1"/>
      <c r="BK153" s="121"/>
      <c r="BL153" s="121"/>
      <c r="BM153" s="120"/>
      <c r="BN153" s="120"/>
      <c r="BO153" s="120"/>
      <c r="BP153" s="33"/>
      <c r="CB153" s="6"/>
      <c r="CC153" s="6"/>
      <c r="CD153" s="5"/>
      <c r="CF153" s="3"/>
      <c r="CG153" s="4"/>
      <c r="CH153" s="4"/>
      <c r="CI153" s="4"/>
      <c r="CJ153" s="4"/>
      <c r="CK153" s="4"/>
      <c r="CL153" s="76"/>
      <c r="CM153" s="36"/>
      <c r="CN153" s="36"/>
      <c r="CO153" s="36"/>
      <c r="CP153" s="38"/>
      <c r="CQ153" s="38"/>
      <c r="CR153" s="40"/>
      <c r="CS153" s="40"/>
      <c r="CT153" s="40"/>
      <c r="CU153" s="40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</row>
    <row r="154" spans="2:148" s="1" customFormat="1" ht="15.75" customHeight="1">
      <c r="B154" s="125"/>
      <c r="C154" s="125"/>
      <c r="D154" s="125"/>
      <c r="E154" s="125"/>
      <c r="F154" s="125"/>
      <c r="G154" s="125"/>
      <c r="H154" s="125"/>
      <c r="I154" s="33"/>
      <c r="J154" s="117"/>
      <c r="K154" s="117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355"/>
      <c r="AH154" s="333"/>
      <c r="AI154" s="333"/>
      <c r="AJ154" s="333"/>
      <c r="AK154" s="333"/>
      <c r="AL154" s="333"/>
      <c r="AM154" s="333"/>
      <c r="AN154" s="333"/>
      <c r="AO154" s="333"/>
      <c r="AP154" s="333"/>
      <c r="AQ154" s="333"/>
      <c r="AR154" s="343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1"/>
      <c r="BK154" s="121"/>
      <c r="BL154" s="121"/>
      <c r="BM154" s="120"/>
      <c r="BN154" s="120"/>
      <c r="BO154" s="120"/>
      <c r="BP154" s="33"/>
      <c r="CB154" s="6"/>
      <c r="CC154" s="6"/>
      <c r="CD154" s="5"/>
      <c r="CF154" s="3"/>
      <c r="CG154" s="4"/>
      <c r="CH154" s="4"/>
      <c r="CI154" s="4"/>
      <c r="CJ154" s="4"/>
      <c r="CK154" s="4"/>
      <c r="CL154" s="76"/>
      <c r="CM154" s="36"/>
      <c r="CN154" s="36"/>
      <c r="CO154" s="36"/>
      <c r="CP154" s="38"/>
      <c r="CQ154" s="38"/>
      <c r="CR154" s="40"/>
      <c r="CS154" s="40"/>
      <c r="CT154" s="40"/>
      <c r="CU154" s="40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</row>
    <row r="155" spans="2:148" s="1" customFormat="1" ht="15.75" customHeight="1">
      <c r="B155" s="125"/>
      <c r="C155" s="125"/>
      <c r="D155" s="125"/>
      <c r="E155" s="125"/>
      <c r="F155" s="125"/>
      <c r="G155" s="125"/>
      <c r="H155" s="125"/>
      <c r="I155" s="33"/>
      <c r="J155" s="117"/>
      <c r="K155" s="117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355"/>
      <c r="AH155" s="333"/>
      <c r="AI155" s="333"/>
      <c r="AJ155" s="333"/>
      <c r="AK155" s="333"/>
      <c r="AL155" s="333"/>
      <c r="AM155" s="333"/>
      <c r="AN155" s="333"/>
      <c r="AO155" s="333"/>
      <c r="AP155" s="333"/>
      <c r="AQ155" s="333"/>
      <c r="AR155" s="343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1"/>
      <c r="BK155" s="121"/>
      <c r="BL155" s="121"/>
      <c r="BM155" s="120"/>
      <c r="BN155" s="120"/>
      <c r="BO155" s="120"/>
      <c r="BP155" s="33"/>
      <c r="CB155" s="6"/>
      <c r="CC155" s="6"/>
      <c r="CD155" s="5"/>
      <c r="CF155" s="3"/>
      <c r="CG155" s="4"/>
      <c r="CH155" s="4"/>
      <c r="CI155" s="4"/>
      <c r="CJ155" s="4"/>
      <c r="CK155" s="4"/>
      <c r="CL155" s="76"/>
      <c r="CM155" s="36"/>
      <c r="CN155" s="36"/>
      <c r="CO155" s="36"/>
      <c r="CP155" s="38"/>
      <c r="CQ155" s="38"/>
      <c r="CR155" s="40"/>
      <c r="CS155" s="40"/>
      <c r="CT155" s="40"/>
      <c r="CU155" s="40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</row>
    <row r="156" spans="2:148" s="1" customFormat="1" ht="15.75" customHeight="1">
      <c r="B156" s="125"/>
      <c r="C156" s="125"/>
      <c r="D156" s="125"/>
      <c r="E156" s="125"/>
      <c r="F156" s="125"/>
      <c r="G156" s="125"/>
      <c r="H156" s="125"/>
      <c r="I156" s="33"/>
      <c r="J156" s="117"/>
      <c r="K156" s="117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355"/>
      <c r="AH156" s="333"/>
      <c r="AI156" s="333"/>
      <c r="AJ156" s="333"/>
      <c r="AK156" s="333"/>
      <c r="AL156" s="333"/>
      <c r="AM156" s="333"/>
      <c r="AN156" s="333"/>
      <c r="AO156" s="333"/>
      <c r="AP156" s="333"/>
      <c r="AQ156" s="333"/>
      <c r="AR156" s="343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1"/>
      <c r="BK156" s="121"/>
      <c r="BL156" s="121"/>
      <c r="BM156" s="120"/>
      <c r="BN156" s="120"/>
      <c r="BO156" s="120"/>
      <c r="BP156" s="33"/>
      <c r="CB156" s="6"/>
      <c r="CC156" s="6"/>
      <c r="CD156" s="5"/>
      <c r="CF156" s="3"/>
      <c r="CG156" s="4"/>
      <c r="CH156" s="4"/>
      <c r="CI156" s="4"/>
      <c r="CJ156" s="4"/>
      <c r="CK156" s="4"/>
      <c r="CL156" s="76"/>
      <c r="CM156" s="36"/>
      <c r="CN156" s="36"/>
      <c r="CO156" s="36"/>
      <c r="CP156" s="38"/>
      <c r="CQ156" s="38"/>
      <c r="CR156" s="40"/>
      <c r="CS156" s="40"/>
      <c r="CT156" s="40"/>
      <c r="CU156" s="40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</row>
    <row r="157" spans="2:148" s="1" customFormat="1" ht="15.75" customHeight="1">
      <c r="B157" s="125"/>
      <c r="C157" s="125"/>
      <c r="D157" s="125"/>
      <c r="E157" s="125"/>
      <c r="F157" s="125"/>
      <c r="G157" s="125"/>
      <c r="H157" s="125"/>
      <c r="I157" s="33"/>
      <c r="J157" s="117"/>
      <c r="K157" s="117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355"/>
      <c r="AH157" s="333"/>
      <c r="AI157" s="333"/>
      <c r="AJ157" s="333"/>
      <c r="AK157" s="333"/>
      <c r="AL157" s="333"/>
      <c r="AM157" s="333"/>
      <c r="AN157" s="333"/>
      <c r="AO157" s="333"/>
      <c r="AP157" s="333"/>
      <c r="AQ157" s="333"/>
      <c r="AR157" s="343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1"/>
      <c r="BK157" s="121"/>
      <c r="BL157" s="121"/>
      <c r="BM157" s="120"/>
      <c r="BN157" s="120"/>
      <c r="BO157" s="120"/>
      <c r="BP157" s="33"/>
      <c r="CB157" s="6"/>
      <c r="CC157" s="6"/>
      <c r="CD157" s="5"/>
      <c r="CF157" s="3"/>
      <c r="CG157" s="4"/>
      <c r="CH157" s="4"/>
      <c r="CI157" s="4"/>
      <c r="CJ157" s="4"/>
      <c r="CK157" s="4"/>
      <c r="CL157" s="76"/>
      <c r="CM157" s="36"/>
      <c r="CN157" s="36"/>
      <c r="CO157" s="36"/>
      <c r="CP157" s="38"/>
      <c r="CQ157" s="38"/>
      <c r="CR157" s="40"/>
      <c r="CS157" s="40"/>
      <c r="CT157" s="40"/>
      <c r="CU157" s="40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</row>
    <row r="158" spans="10:137" s="1" customFormat="1" ht="15.75" customHeight="1" thickBot="1">
      <c r="J158" s="82"/>
      <c r="K158" s="82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2"/>
      <c r="Y158" s="82"/>
      <c r="Z158" s="82"/>
      <c r="AA158" s="84"/>
      <c r="AB158" s="82"/>
      <c r="AC158" s="82"/>
      <c r="AD158" s="85"/>
      <c r="AE158" s="85"/>
      <c r="AF158" s="85"/>
      <c r="AG158" s="355"/>
      <c r="AH158" s="333"/>
      <c r="AI158" s="333"/>
      <c r="AJ158" s="333"/>
      <c r="AK158" s="333"/>
      <c r="AL158" s="333"/>
      <c r="AM158" s="333"/>
      <c r="AN158" s="333"/>
      <c r="AO158" s="333"/>
      <c r="AP158" s="333"/>
      <c r="AQ158" s="333"/>
      <c r="AR158" s="343"/>
      <c r="BF158" s="82"/>
      <c r="BG158" s="82"/>
      <c r="BH158" s="83"/>
      <c r="BI158" s="83"/>
      <c r="BJ158" s="83"/>
      <c r="BK158" s="83"/>
      <c r="BL158" s="83"/>
      <c r="BP158" s="83"/>
      <c r="BQ158" s="83"/>
      <c r="BR158" s="83"/>
      <c r="BS158" s="83"/>
      <c r="BT158" s="103"/>
      <c r="BU158" s="103"/>
      <c r="BV158" s="103"/>
      <c r="BW158" s="3"/>
      <c r="BX158" s="4"/>
      <c r="BY158" s="4"/>
      <c r="BZ158" s="4"/>
      <c r="CA158" s="4"/>
      <c r="CB158" s="36"/>
      <c r="CC158" s="36"/>
      <c r="CD158" s="58"/>
      <c r="CE158" s="4"/>
      <c r="CF158" s="4"/>
      <c r="CG158" s="4"/>
      <c r="CH158" s="4"/>
      <c r="CI158" s="4"/>
      <c r="CJ158" s="4"/>
      <c r="CK158" s="4"/>
      <c r="CL158" s="2"/>
      <c r="CM158" s="6"/>
      <c r="CN158" s="6"/>
      <c r="CO158" s="6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</row>
    <row r="159" spans="10:148" s="1" customFormat="1" ht="15.75" customHeight="1" thickBot="1">
      <c r="J159" s="337" t="str">
        <f>Ergebniseingabe!J147</f>
        <v>Gruppe E</v>
      </c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56"/>
      <c r="AH159" s="334"/>
      <c r="AI159" s="334"/>
      <c r="AJ159" s="334"/>
      <c r="AK159" s="334"/>
      <c r="AL159" s="334"/>
      <c r="AM159" s="334"/>
      <c r="AN159" s="334"/>
      <c r="AO159" s="334"/>
      <c r="AP159" s="334"/>
      <c r="AQ159" s="334"/>
      <c r="AR159" s="344"/>
      <c r="AS159" s="324" t="s">
        <v>38</v>
      </c>
      <c r="AT159" s="324"/>
      <c r="AU159" s="325"/>
      <c r="AV159" s="341" t="s">
        <v>39</v>
      </c>
      <c r="AW159" s="324"/>
      <c r="AX159" s="325"/>
      <c r="AY159" s="341" t="s">
        <v>40</v>
      </c>
      <c r="AZ159" s="324"/>
      <c r="BA159" s="325"/>
      <c r="BB159" s="341" t="s">
        <v>41</v>
      </c>
      <c r="BC159" s="324"/>
      <c r="BD159" s="325"/>
      <c r="BE159" s="324" t="s">
        <v>42</v>
      </c>
      <c r="BF159" s="324"/>
      <c r="BG159" s="324"/>
      <c r="BH159" s="324"/>
      <c r="BI159" s="324"/>
      <c r="BJ159" s="341" t="s">
        <v>43</v>
      </c>
      <c r="BK159" s="324"/>
      <c r="BL159" s="325"/>
      <c r="BM159" s="420" t="s">
        <v>44</v>
      </c>
      <c r="BN159" s="421"/>
      <c r="BO159" s="422"/>
      <c r="BQ159" s="82"/>
      <c r="BR159" s="82"/>
      <c r="BS159" s="83"/>
      <c r="BT159" s="83"/>
      <c r="BU159" s="83"/>
      <c r="BV159" s="83"/>
      <c r="BW159" s="82"/>
      <c r="BX159" s="82"/>
      <c r="BY159" s="82"/>
      <c r="BZ159" s="82"/>
      <c r="CA159" s="82"/>
      <c r="CB159" s="104"/>
      <c r="CC159" s="105"/>
      <c r="CD159" s="106"/>
      <c r="CE159" s="103"/>
      <c r="CF159" s="3"/>
      <c r="CG159" s="4"/>
      <c r="CH159" s="4"/>
      <c r="CI159" s="4"/>
      <c r="CJ159" s="4"/>
      <c r="CK159" s="4"/>
      <c r="CL159" s="76"/>
      <c r="CM159" s="36"/>
      <c r="CN159" s="36"/>
      <c r="CO159" s="36"/>
      <c r="CP159" s="38"/>
      <c r="CQ159" s="38"/>
      <c r="CR159" s="40"/>
      <c r="CS159" s="40"/>
      <c r="CT159" s="40"/>
      <c r="CU159" s="40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</row>
    <row r="160" spans="2:148" s="1" customFormat="1" ht="15.75" customHeight="1">
      <c r="B160" s="530">
        <f>IF(Ergebniseingabe!B148="","",Ergebniseingabe!B148)</f>
      </c>
      <c r="C160" s="530"/>
      <c r="D160" s="530"/>
      <c r="E160" s="530"/>
      <c r="F160" s="530">
        <f>IF(Ergebniseingabe!F148="","",Ergebniseingabe!F148)</f>
      </c>
      <c r="G160" s="530"/>
      <c r="H160" s="530"/>
      <c r="J160" s="335">
        <f>Ergebniseingabe!J148</f>
      </c>
      <c r="K160" s="336"/>
      <c r="L160" s="352">
        <f>Ergebniseingabe!L148</f>
      </c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249"/>
      <c r="AH160" s="249"/>
      <c r="AI160" s="250"/>
      <c r="AJ160" s="230">
        <f>Ergebniseingabe!AJ148</f>
      </c>
      <c r="AK160" s="231"/>
      <c r="AL160" s="232"/>
      <c r="AM160" s="230">
        <f>Ergebniseingabe!AM148</f>
      </c>
      <c r="AN160" s="231"/>
      <c r="AO160" s="232"/>
      <c r="AP160" s="397">
        <f>Ergebniseingabe!AP148</f>
      </c>
      <c r="AQ160" s="398"/>
      <c r="AR160" s="398"/>
      <c r="AS160" s="398">
        <f>Ergebniseingabe!AS148</f>
      </c>
      <c r="AT160" s="398"/>
      <c r="AU160" s="540"/>
      <c r="AV160" s="230">
        <f>Ergebniseingabe!AV148</f>
      </c>
      <c r="AW160" s="231"/>
      <c r="AX160" s="232"/>
      <c r="AY160" s="230">
        <f>Ergebniseingabe!AY148</f>
      </c>
      <c r="AZ160" s="231"/>
      <c r="BA160" s="232"/>
      <c r="BB160" s="230">
        <f>Ergebniseingabe!BB148</f>
      </c>
      <c r="BC160" s="231"/>
      <c r="BD160" s="232"/>
      <c r="BE160" s="284">
        <f>Ergebniseingabe!BE148</f>
      </c>
      <c r="BF160" s="285"/>
      <c r="BG160" s="102">
        <f>Ergebniseingabe!BG148</f>
      </c>
      <c r="BH160" s="425">
        <f>Ergebniseingabe!BH148</f>
      </c>
      <c r="BI160" s="425"/>
      <c r="BJ160" s="423">
        <f>Ergebniseingabe!BJ148</f>
      </c>
      <c r="BK160" s="424"/>
      <c r="BL160" s="424"/>
      <c r="BM160" s="321">
        <f>Ergebniseingabe!BM148</f>
      </c>
      <c r="BN160" s="350"/>
      <c r="BO160" s="351"/>
      <c r="BQ160" s="82"/>
      <c r="BR160" s="82"/>
      <c r="BS160" s="83"/>
      <c r="BT160" s="83"/>
      <c r="BU160" s="83"/>
      <c r="BV160" s="83"/>
      <c r="BW160" s="82"/>
      <c r="BX160" s="82"/>
      <c r="BY160" s="82"/>
      <c r="BZ160" s="82"/>
      <c r="CA160" s="82"/>
      <c r="CB160" s="104"/>
      <c r="CC160" s="105"/>
      <c r="CD160" s="106"/>
      <c r="CE160" s="103"/>
      <c r="CF160" s="3"/>
      <c r="CG160" s="4"/>
      <c r="CH160" s="4"/>
      <c r="CI160" s="4"/>
      <c r="CJ160" s="4"/>
      <c r="CK160" s="4"/>
      <c r="CL160" s="76"/>
      <c r="CM160" s="36"/>
      <c r="CN160" s="36"/>
      <c r="CO160" s="36"/>
      <c r="CP160" s="38"/>
      <c r="CQ160" s="38"/>
      <c r="CR160" s="40"/>
      <c r="CS160" s="40"/>
      <c r="CT160" s="40"/>
      <c r="CU160" s="40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</row>
    <row r="161" spans="2:148" s="1" customFormat="1" ht="15.75" customHeight="1">
      <c r="B161" s="530">
        <f>IF(Ergebniseingabe!B149="","",Ergebniseingabe!B149)</f>
      </c>
      <c r="C161" s="530"/>
      <c r="D161" s="530"/>
      <c r="E161" s="530"/>
      <c r="F161" s="530">
        <f>IF(Ergebniseingabe!F149="","",Ergebniseingabe!F149)</f>
      </c>
      <c r="G161" s="530"/>
      <c r="H161" s="530"/>
      <c r="J161" s="301">
        <f>Ergebniseingabe!J149</f>
      </c>
      <c r="K161" s="302"/>
      <c r="L161" s="253">
        <f>Ergebniseingabe!L149</f>
      </c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20">
        <f>Ergebniseingabe!AG149</f>
      </c>
      <c r="AH161" s="220"/>
      <c r="AI161" s="242"/>
      <c r="AJ161" s="239"/>
      <c r="AK161" s="240"/>
      <c r="AL161" s="241"/>
      <c r="AM161" s="221">
        <f>Ergebniseingabe!AM149</f>
      </c>
      <c r="AN161" s="222"/>
      <c r="AO161" s="223"/>
      <c r="AP161" s="219">
        <f>Ergebniseingabe!AP149</f>
      </c>
      <c r="AQ161" s="220"/>
      <c r="AR161" s="220"/>
      <c r="AS161" s="220">
        <f>Ergebniseingabe!AS149</f>
      </c>
      <c r="AT161" s="220"/>
      <c r="AU161" s="242"/>
      <c r="AV161" s="221">
        <f>Ergebniseingabe!AV149</f>
      </c>
      <c r="AW161" s="222"/>
      <c r="AX161" s="223"/>
      <c r="AY161" s="221">
        <f>Ergebniseingabe!AY149</f>
      </c>
      <c r="AZ161" s="222"/>
      <c r="BA161" s="223"/>
      <c r="BB161" s="221">
        <f>Ergebniseingabe!BB149</f>
      </c>
      <c r="BC161" s="222"/>
      <c r="BD161" s="223"/>
      <c r="BE161" s="280">
        <f>Ergebniseingabe!BE149</f>
      </c>
      <c r="BF161" s="321"/>
      <c r="BG161" s="78">
        <f>Ergebniseingabe!BG149</f>
      </c>
      <c r="BH161" s="322">
        <f>Ergebniseingabe!BH149</f>
      </c>
      <c r="BI161" s="322"/>
      <c r="BJ161" s="306">
        <f>Ergebniseingabe!BJ149</f>
      </c>
      <c r="BK161" s="416"/>
      <c r="BL161" s="416"/>
      <c r="BM161" s="321">
        <f>Ergebniseingabe!BM149</f>
      </c>
      <c r="BN161" s="350"/>
      <c r="BO161" s="351"/>
      <c r="BQ161" s="82"/>
      <c r="BR161" s="82"/>
      <c r="BS161" s="83"/>
      <c r="BT161" s="83"/>
      <c r="BU161" s="83"/>
      <c r="BV161" s="83"/>
      <c r="BW161" s="82"/>
      <c r="BX161" s="82"/>
      <c r="BY161" s="82"/>
      <c r="BZ161" s="82"/>
      <c r="CA161" s="82"/>
      <c r="CB161" s="104"/>
      <c r="CC161" s="105"/>
      <c r="CD161" s="106"/>
      <c r="CE161" s="103"/>
      <c r="CF161" s="3"/>
      <c r="CG161" s="4"/>
      <c r="CH161" s="4"/>
      <c r="CI161" s="4"/>
      <c r="CJ161" s="4"/>
      <c r="CK161" s="4"/>
      <c r="CL161" s="76"/>
      <c r="CM161" s="36"/>
      <c r="CN161" s="36"/>
      <c r="CO161" s="36"/>
      <c r="CP161" s="38"/>
      <c r="CQ161" s="38"/>
      <c r="CR161" s="40"/>
      <c r="CS161" s="40"/>
      <c r="CT161" s="40"/>
      <c r="CU161" s="40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</row>
    <row r="162" spans="2:148" s="1" customFormat="1" ht="15.75" customHeight="1">
      <c r="B162" s="530">
        <f>IF(Ergebniseingabe!B150="","",Ergebniseingabe!B150)</f>
      </c>
      <c r="C162" s="530"/>
      <c r="D162" s="530"/>
      <c r="E162" s="530"/>
      <c r="F162" s="530">
        <f>IF(Ergebniseingabe!F150="","",Ergebniseingabe!F150)</f>
      </c>
      <c r="G162" s="530"/>
      <c r="H162" s="530"/>
      <c r="J162" s="301">
        <f>Ergebniseingabe!J150</f>
      </c>
      <c r="K162" s="302"/>
      <c r="L162" s="253">
        <f>Ergebniseingabe!L150</f>
      </c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20">
        <f>Ergebniseingabe!AG150</f>
      </c>
      <c r="AH162" s="220"/>
      <c r="AI162" s="242"/>
      <c r="AJ162" s="221">
        <f>Ergebniseingabe!AJ150</f>
      </c>
      <c r="AK162" s="222"/>
      <c r="AL162" s="223"/>
      <c r="AM162" s="239"/>
      <c r="AN162" s="240"/>
      <c r="AO162" s="241"/>
      <c r="AP162" s="219">
        <f>Ergebniseingabe!AP150</f>
      </c>
      <c r="AQ162" s="220"/>
      <c r="AR162" s="220"/>
      <c r="AS162" s="220">
        <f>Ergebniseingabe!AS150</f>
      </c>
      <c r="AT162" s="220"/>
      <c r="AU162" s="242"/>
      <c r="AV162" s="221">
        <f>Ergebniseingabe!AV150</f>
      </c>
      <c r="AW162" s="222"/>
      <c r="AX162" s="223"/>
      <c r="AY162" s="221">
        <f>Ergebniseingabe!AY150</f>
      </c>
      <c r="AZ162" s="222"/>
      <c r="BA162" s="223"/>
      <c r="BB162" s="221">
        <f>Ergebniseingabe!BB150</f>
      </c>
      <c r="BC162" s="222"/>
      <c r="BD162" s="223"/>
      <c r="BE162" s="280">
        <f>Ergebniseingabe!BE150</f>
      </c>
      <c r="BF162" s="321"/>
      <c r="BG162" s="78">
        <f>Ergebniseingabe!BG150</f>
      </c>
      <c r="BH162" s="322">
        <f>Ergebniseingabe!BH150</f>
      </c>
      <c r="BI162" s="322"/>
      <c r="BJ162" s="306">
        <f>Ergebniseingabe!BJ150</f>
      </c>
      <c r="BK162" s="416"/>
      <c r="BL162" s="416"/>
      <c r="BM162" s="321">
        <f>Ergebniseingabe!BM150</f>
      </c>
      <c r="BN162" s="350"/>
      <c r="BO162" s="351"/>
      <c r="BQ162" s="82"/>
      <c r="BR162" s="82"/>
      <c r="BS162" s="83"/>
      <c r="BT162" s="83"/>
      <c r="BU162" s="83"/>
      <c r="BV162" s="83"/>
      <c r="BW162" s="82"/>
      <c r="BX162" s="82"/>
      <c r="BY162" s="82"/>
      <c r="BZ162" s="82"/>
      <c r="CA162" s="82"/>
      <c r="CB162" s="104"/>
      <c r="CC162" s="105"/>
      <c r="CD162" s="106"/>
      <c r="CE162" s="103"/>
      <c r="CF162" s="3"/>
      <c r="CG162" s="4"/>
      <c r="CH162" s="4"/>
      <c r="CI162" s="4"/>
      <c r="CJ162" s="4"/>
      <c r="CK162" s="4"/>
      <c r="CL162" s="76"/>
      <c r="CM162" s="36"/>
      <c r="CN162" s="36"/>
      <c r="CO162" s="36"/>
      <c r="CP162" s="38"/>
      <c r="CQ162" s="38"/>
      <c r="CR162" s="40"/>
      <c r="CS162" s="40"/>
      <c r="CT162" s="40"/>
      <c r="CU162" s="40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</row>
    <row r="163" spans="2:148" s="1" customFormat="1" ht="15.75" customHeight="1" thickBot="1">
      <c r="B163" s="530">
        <f>IF(Ergebniseingabe!B151="","",Ergebniseingabe!B151)</f>
      </c>
      <c r="C163" s="530"/>
      <c r="D163" s="530"/>
      <c r="E163" s="530"/>
      <c r="F163" s="530">
        <f>IF(Ergebniseingabe!F151="","",Ergebniseingabe!F151)</f>
      </c>
      <c r="G163" s="530"/>
      <c r="H163" s="530"/>
      <c r="J163" s="298">
        <f>Ergebniseingabe!J151</f>
      </c>
      <c r="K163" s="299"/>
      <c r="L163" s="278">
        <f>Ergebniseingabe!L151</f>
      </c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05">
        <f>Ergebniseingabe!AG151</f>
      </c>
      <c r="AH163" s="205"/>
      <c r="AI163" s="206"/>
      <c r="AJ163" s="233">
        <f>Ergebniseingabe!AJ151</f>
      </c>
      <c r="AK163" s="234"/>
      <c r="AL163" s="235"/>
      <c r="AM163" s="233">
        <f>Ergebniseingabe!AM151</f>
      </c>
      <c r="AN163" s="234"/>
      <c r="AO163" s="235"/>
      <c r="AP163" s="217"/>
      <c r="AQ163" s="218"/>
      <c r="AR163" s="218"/>
      <c r="AS163" s="205">
        <f>Ergebniseingabe!AS151</f>
      </c>
      <c r="AT163" s="205"/>
      <c r="AU163" s="206"/>
      <c r="AV163" s="233">
        <f>Ergebniseingabe!AV151</f>
      </c>
      <c r="AW163" s="234"/>
      <c r="AX163" s="235"/>
      <c r="AY163" s="233">
        <f>Ergebniseingabe!AY151</f>
      </c>
      <c r="AZ163" s="234"/>
      <c r="BA163" s="235"/>
      <c r="BB163" s="233">
        <f>Ergebniseingabe!BB151</f>
      </c>
      <c r="BC163" s="234"/>
      <c r="BD163" s="235"/>
      <c r="BE163" s="281">
        <f>Ergebniseingabe!BE151</f>
      </c>
      <c r="BF163" s="320"/>
      <c r="BG163" s="79">
        <f>Ergebniseingabe!BG151</f>
      </c>
      <c r="BH163" s="307">
        <f>Ergebniseingabe!BH151</f>
      </c>
      <c r="BI163" s="307"/>
      <c r="BJ163" s="295">
        <f>Ergebniseingabe!BJ151</f>
      </c>
      <c r="BK163" s="417"/>
      <c r="BL163" s="417"/>
      <c r="BM163" s="320">
        <f>Ergebniseingabe!BM151</f>
      </c>
      <c r="BN163" s="418"/>
      <c r="BO163" s="419"/>
      <c r="BQ163" s="82"/>
      <c r="BR163" s="82"/>
      <c r="BS163" s="83"/>
      <c r="BT163" s="83"/>
      <c r="BU163" s="83"/>
      <c r="BV163" s="83"/>
      <c r="BW163" s="82"/>
      <c r="BX163" s="82"/>
      <c r="BY163" s="82"/>
      <c r="BZ163" s="82"/>
      <c r="CA163" s="82"/>
      <c r="CB163" s="104"/>
      <c r="CC163" s="105"/>
      <c r="CD163" s="106"/>
      <c r="CE163" s="103"/>
      <c r="CF163" s="3"/>
      <c r="CG163" s="4"/>
      <c r="CH163" s="4"/>
      <c r="CI163" s="4"/>
      <c r="CJ163" s="4"/>
      <c r="CK163" s="4"/>
      <c r="CL163" s="76"/>
      <c r="CM163" s="36"/>
      <c r="CN163" s="36"/>
      <c r="CO163" s="36"/>
      <c r="CP163" s="38"/>
      <c r="CQ163" s="38"/>
      <c r="CR163" s="40"/>
      <c r="CS163" s="40"/>
      <c r="CT163" s="40"/>
      <c r="CU163" s="40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</row>
    <row r="164" spans="2:110" s="1" customFormat="1" ht="13.5">
      <c r="B164" s="82"/>
      <c r="C164" s="82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2"/>
      <c r="Q164" s="82"/>
      <c r="R164" s="82"/>
      <c r="S164" s="82"/>
      <c r="T164" s="82"/>
      <c r="U164" s="84"/>
      <c r="V164" s="82"/>
      <c r="W164" s="82"/>
      <c r="X164" s="85"/>
      <c r="Y164" s="85"/>
      <c r="Z164" s="85"/>
      <c r="AE164" s="82"/>
      <c r="AF164" s="82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2"/>
      <c r="AT164" s="82"/>
      <c r="AU164" s="82"/>
      <c r="AV164" s="82"/>
      <c r="AW164" s="82"/>
      <c r="AX164" s="84"/>
      <c r="AY164" s="51"/>
      <c r="AZ164" s="51"/>
      <c r="BA164" s="103"/>
      <c r="BB164" s="103"/>
      <c r="BC164" s="103"/>
      <c r="BD164" s="3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5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2:110" s="1" customFormat="1" ht="13.5">
      <c r="B165" s="82"/>
      <c r="C165" s="82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2"/>
      <c r="Q165" s="82"/>
      <c r="R165" s="82"/>
      <c r="S165" s="82"/>
      <c r="T165" s="82"/>
      <c r="U165" s="84"/>
      <c r="V165" s="82"/>
      <c r="W165" s="82"/>
      <c r="X165" s="85"/>
      <c r="Y165" s="85"/>
      <c r="Z165" s="85"/>
      <c r="AE165" s="82"/>
      <c r="AF165" s="82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2"/>
      <c r="AT165" s="82"/>
      <c r="AU165" s="82"/>
      <c r="AV165" s="82"/>
      <c r="AW165" s="82"/>
      <c r="AX165" s="84"/>
      <c r="AY165" s="51"/>
      <c r="AZ165" s="51"/>
      <c r="BA165" s="103"/>
      <c r="BB165" s="103"/>
      <c r="BC165" s="103"/>
      <c r="BD165" s="3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5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2:110" s="1" customFormat="1" ht="13.5">
      <c r="B166" s="32" t="s">
        <v>52</v>
      </c>
      <c r="AY166" s="2"/>
      <c r="AZ166" s="2"/>
      <c r="BA166" s="3"/>
      <c r="BB166" s="3"/>
      <c r="BC166" s="3"/>
      <c r="BD166" s="3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5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51:110" s="1" customFormat="1" ht="6" customHeight="1">
      <c r="AY167" s="2"/>
      <c r="AZ167" s="2"/>
      <c r="BA167" s="3"/>
      <c r="BB167" s="3"/>
      <c r="BC167" s="3"/>
      <c r="BD167" s="3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5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2:115" s="129" customFormat="1" ht="14.25">
      <c r="B168" s="318" t="s">
        <v>81</v>
      </c>
      <c r="C168" s="318"/>
      <c r="D168" s="318"/>
      <c r="E168" s="318"/>
      <c r="F168" s="318"/>
      <c r="G168" s="318"/>
      <c r="H168" s="517">
        <f>Ergebniseingabe!H156</f>
        <v>0.7472222222222216</v>
      </c>
      <c r="I168" s="517"/>
      <c r="J168" s="517"/>
      <c r="K168" s="517"/>
      <c r="L168" s="129" t="s">
        <v>3</v>
      </c>
      <c r="T168" s="130" t="s">
        <v>4</v>
      </c>
      <c r="U168" s="518">
        <f>Ergebniseingabe!U156</f>
        <v>1</v>
      </c>
      <c r="V168" s="518"/>
      <c r="W168" s="131" t="s">
        <v>5</v>
      </c>
      <c r="X168" s="519">
        <f>Ergebniseingabe!X156</f>
        <v>10</v>
      </c>
      <c r="Y168" s="519"/>
      <c r="Z168" s="519"/>
      <c r="AA168" s="519"/>
      <c r="AB168" s="519"/>
      <c r="AC168" s="491">
        <f>Ergebniseingabe!AC156</f>
      </c>
      <c r="AD168" s="491"/>
      <c r="AE168" s="491"/>
      <c r="AF168" s="491"/>
      <c r="AG168" s="491"/>
      <c r="AH168" s="491"/>
      <c r="AI168" s="519">
        <f>Ergebniseingabe!AI156</f>
        <v>0</v>
      </c>
      <c r="AJ168" s="519"/>
      <c r="AK168" s="519"/>
      <c r="AL168" s="519"/>
      <c r="AM168" s="519"/>
      <c r="AO168" s="318" t="s">
        <v>6</v>
      </c>
      <c r="AP168" s="318"/>
      <c r="AQ168" s="318"/>
      <c r="AR168" s="318"/>
      <c r="AS168" s="318"/>
      <c r="AT168" s="318"/>
      <c r="AU168" s="318"/>
      <c r="AV168" s="318"/>
      <c r="AW168" s="549">
        <f>Ergebniseingabe!AW156</f>
        <v>2</v>
      </c>
      <c r="AX168" s="549"/>
      <c r="AY168" s="549"/>
      <c r="AZ168" s="549"/>
      <c r="BA168" s="549"/>
      <c r="BB168" s="132"/>
      <c r="BC168" s="132"/>
      <c r="BD168" s="132"/>
      <c r="BE168" s="133"/>
      <c r="BF168" s="133"/>
      <c r="BG168" s="133"/>
      <c r="BH168" s="134"/>
      <c r="BI168" s="134"/>
      <c r="BJ168" s="134"/>
      <c r="BK168" s="133"/>
      <c r="BL168" s="135"/>
      <c r="BM168" s="135"/>
      <c r="BN168" s="135"/>
      <c r="BO168" s="135"/>
      <c r="BP168" s="135"/>
      <c r="BQ168" s="135"/>
      <c r="BR168" s="136"/>
      <c r="BS168" s="136"/>
      <c r="BT168" s="136"/>
      <c r="BU168" s="136"/>
      <c r="BV168" s="134"/>
      <c r="BW168" s="134"/>
      <c r="BX168" s="134"/>
      <c r="BY168" s="134"/>
      <c r="BZ168" s="134"/>
      <c r="CA168" s="134"/>
      <c r="CB168" s="136"/>
      <c r="CC168" s="136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</row>
    <row r="169" spans="51:110" s="1" customFormat="1" ht="11.25" customHeight="1" thickBot="1">
      <c r="AY169" s="2"/>
      <c r="AZ169" s="2"/>
      <c r="BA169" s="3"/>
      <c r="BB169" s="3"/>
      <c r="BC169" s="3"/>
      <c r="BD169" s="3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5:112" s="1" customFormat="1" ht="19.5" customHeight="1" thickBot="1">
      <c r="E170" s="437" t="s">
        <v>26</v>
      </c>
      <c r="F170" s="367"/>
      <c r="G170" s="365" t="s">
        <v>82</v>
      </c>
      <c r="H170" s="366"/>
      <c r="I170" s="366"/>
      <c r="J170" s="367"/>
      <c r="K170" s="365" t="s">
        <v>53</v>
      </c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366"/>
      <c r="BA170" s="367"/>
      <c r="BB170" s="365" t="s">
        <v>29</v>
      </c>
      <c r="BC170" s="366"/>
      <c r="BD170" s="366"/>
      <c r="BE170" s="366"/>
      <c r="BF170" s="366"/>
      <c r="BG170" s="483"/>
      <c r="BH170" s="484"/>
      <c r="BI170" s="484"/>
      <c r="BJ170" s="485"/>
      <c r="BK170" s="4"/>
      <c r="BL170" s="4"/>
      <c r="BM170" s="4"/>
      <c r="BN170" s="4"/>
      <c r="BO170" s="4"/>
      <c r="BP170" s="4"/>
      <c r="BQ170" s="58"/>
      <c r="BR170" s="87"/>
      <c r="BS170" s="86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5:112" s="1" customFormat="1" ht="18" customHeight="1">
      <c r="E171" s="431">
        <v>39</v>
      </c>
      <c r="F171" s="432"/>
      <c r="G171" s="359">
        <f>Ergebniseingabe!G159</f>
        <v>0.7472222222222216</v>
      </c>
      <c r="H171" s="360"/>
      <c r="I171" s="360"/>
      <c r="J171" s="361"/>
      <c r="K171" s="358">
        <f>Ergebniseingabe!K159</f>
      </c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07" t="s">
        <v>31</v>
      </c>
      <c r="AG171" s="193">
        <f>Ergebniseingabe!AG159</f>
      </c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4"/>
      <c r="BB171" s="526">
        <f>IF(Ergebniseingabe!BB159="","",Ergebniseingabe!BB159)</f>
      </c>
      <c r="BC171" s="527"/>
      <c r="BD171" s="527"/>
      <c r="BE171" s="528">
        <f>IF(Ergebniseingabe!BE159="","",Ergebniseingabe!BE159)</f>
      </c>
      <c r="BF171" s="528"/>
      <c r="BG171" s="554">
        <f>IF(Ergebniseingabe!BG159="","",Ergebniseingabe!BG159)</f>
      </c>
      <c r="BH171" s="555"/>
      <c r="BI171" s="555"/>
      <c r="BJ171" s="556"/>
      <c r="BK171" s="4"/>
      <c r="BL171" s="4"/>
      <c r="BM171" s="4"/>
      <c r="BN171" s="4"/>
      <c r="BO171" s="4"/>
      <c r="BP171" s="4"/>
      <c r="BQ171" s="58"/>
      <c r="BR171" s="87"/>
      <c r="BS171" s="86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5:112" s="108" customFormat="1" ht="12" customHeight="1" thickBot="1">
      <c r="E172" s="433"/>
      <c r="F172" s="434"/>
      <c r="G172" s="362"/>
      <c r="H172" s="363"/>
      <c r="I172" s="363"/>
      <c r="J172" s="364"/>
      <c r="K172" s="486" t="s">
        <v>54</v>
      </c>
      <c r="L172" s="487"/>
      <c r="M172" s="487"/>
      <c r="N172" s="487"/>
      <c r="O172" s="487"/>
      <c r="P172" s="487"/>
      <c r="Q172" s="487"/>
      <c r="R172" s="487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109"/>
      <c r="AG172" s="487" t="s">
        <v>55</v>
      </c>
      <c r="AH172" s="487"/>
      <c r="AI172" s="487"/>
      <c r="AJ172" s="487"/>
      <c r="AK172" s="487"/>
      <c r="AL172" s="487"/>
      <c r="AM172" s="487"/>
      <c r="AN172" s="487"/>
      <c r="AO172" s="487"/>
      <c r="AP172" s="487"/>
      <c r="AQ172" s="487"/>
      <c r="AR172" s="487"/>
      <c r="AS172" s="487"/>
      <c r="AT172" s="487"/>
      <c r="AU172" s="487"/>
      <c r="AV172" s="487"/>
      <c r="AW172" s="487"/>
      <c r="AX172" s="487"/>
      <c r="AY172" s="487"/>
      <c r="AZ172" s="487"/>
      <c r="BA172" s="488"/>
      <c r="BB172" s="435"/>
      <c r="BC172" s="436"/>
      <c r="BD172" s="436"/>
      <c r="BE172" s="436"/>
      <c r="BF172" s="436"/>
      <c r="BG172" s="259"/>
      <c r="BH172" s="260"/>
      <c r="BI172" s="260"/>
      <c r="BJ172" s="261"/>
      <c r="BK172" s="110"/>
      <c r="BL172" s="110"/>
      <c r="BM172" s="110"/>
      <c r="BN172" s="110"/>
      <c r="BO172" s="110"/>
      <c r="BP172" s="110"/>
      <c r="BQ172" s="111"/>
      <c r="BR172" s="112"/>
      <c r="BS172" s="113"/>
      <c r="BY172" s="2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</row>
    <row r="173" spans="56:112" s="1" customFormat="1" ht="8.25" customHeight="1" thickBot="1">
      <c r="BD173" s="2"/>
      <c r="BE173" s="2"/>
      <c r="BF173" s="2"/>
      <c r="BG173" s="40"/>
      <c r="BH173" s="40"/>
      <c r="BI173" s="38"/>
      <c r="BJ173" s="4"/>
      <c r="BK173" s="4"/>
      <c r="BL173" s="4"/>
      <c r="BM173" s="4"/>
      <c r="BN173" s="4"/>
      <c r="BO173" s="4"/>
      <c r="BP173" s="4"/>
      <c r="BQ173" s="58"/>
      <c r="BR173" s="87"/>
      <c r="BS173" s="86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5:112" s="1" customFormat="1" ht="19.5" customHeight="1" thickBot="1">
      <c r="E174" s="438" t="s">
        <v>26</v>
      </c>
      <c r="F174" s="439"/>
      <c r="G174" s="481" t="s">
        <v>82</v>
      </c>
      <c r="H174" s="482"/>
      <c r="I174" s="482"/>
      <c r="J174" s="439"/>
      <c r="K174" s="481" t="s">
        <v>56</v>
      </c>
      <c r="L174" s="482"/>
      <c r="M174" s="482"/>
      <c r="N174" s="482"/>
      <c r="O174" s="482"/>
      <c r="P174" s="482"/>
      <c r="Q174" s="482"/>
      <c r="R174" s="482"/>
      <c r="S174" s="482"/>
      <c r="T174" s="482"/>
      <c r="U174" s="482"/>
      <c r="V174" s="482"/>
      <c r="W174" s="482"/>
      <c r="X174" s="482"/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39"/>
      <c r="BB174" s="481" t="s">
        <v>29</v>
      </c>
      <c r="BC174" s="482"/>
      <c r="BD174" s="482"/>
      <c r="BE174" s="482"/>
      <c r="BF174" s="482"/>
      <c r="BG174" s="265"/>
      <c r="BH174" s="266"/>
      <c r="BI174" s="266"/>
      <c r="BJ174" s="267"/>
      <c r="BK174" s="4"/>
      <c r="BL174" s="4"/>
      <c r="BM174" s="4"/>
      <c r="BN174" s="4"/>
      <c r="BO174" s="4"/>
      <c r="BP174" s="4"/>
      <c r="BQ174" s="58"/>
      <c r="BR174" s="87"/>
      <c r="BS174" s="86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</row>
    <row r="175" spans="5:112" s="1" customFormat="1" ht="18" customHeight="1">
      <c r="E175" s="431">
        <v>40</v>
      </c>
      <c r="F175" s="432"/>
      <c r="G175" s="359">
        <f>Ergebniseingabe!G163</f>
        <v>0.7555555555555549</v>
      </c>
      <c r="H175" s="360"/>
      <c r="I175" s="360"/>
      <c r="J175" s="361"/>
      <c r="K175" s="358">
        <f>Ergebniseingabe!K163</f>
      </c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42" t="s">
        <v>31</v>
      </c>
      <c r="AG175" s="193">
        <f>Ergebniseingabe!AG163</f>
      </c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4"/>
      <c r="BB175" s="526">
        <f>IF(Ergebniseingabe!BB163="","",Ergebniseingabe!BB163)</f>
      </c>
      <c r="BC175" s="527"/>
      <c r="BD175" s="527"/>
      <c r="BE175" s="528">
        <f>IF(Ergebniseingabe!BE163="","",Ergebniseingabe!BE163)</f>
      </c>
      <c r="BF175" s="528"/>
      <c r="BG175" s="554">
        <f>IF(Ergebniseingabe!BG163="","",Ergebniseingabe!BG163)</f>
      </c>
      <c r="BH175" s="555"/>
      <c r="BI175" s="555"/>
      <c r="BJ175" s="556"/>
      <c r="BK175" s="4"/>
      <c r="BL175" s="4"/>
      <c r="BM175" s="4"/>
      <c r="BN175" s="4"/>
      <c r="BO175" s="4"/>
      <c r="BP175" s="4"/>
      <c r="BQ175" s="58"/>
      <c r="BR175" s="87"/>
      <c r="BS175" s="86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</row>
    <row r="176" spans="5:112" s="1" customFormat="1" ht="12" customHeight="1" thickBot="1">
      <c r="E176" s="433"/>
      <c r="F176" s="434"/>
      <c r="G176" s="362"/>
      <c r="H176" s="363"/>
      <c r="I176" s="363"/>
      <c r="J176" s="364"/>
      <c r="K176" s="486" t="s">
        <v>57</v>
      </c>
      <c r="L176" s="487"/>
      <c r="M176" s="487"/>
      <c r="N176" s="487"/>
      <c r="O176" s="487"/>
      <c r="P176" s="487"/>
      <c r="Q176" s="487"/>
      <c r="R176" s="487"/>
      <c r="S176" s="487"/>
      <c r="T176" s="487"/>
      <c r="U176" s="487"/>
      <c r="V176" s="487"/>
      <c r="W176" s="487"/>
      <c r="X176" s="487"/>
      <c r="Y176" s="487"/>
      <c r="Z176" s="487"/>
      <c r="AA176" s="487"/>
      <c r="AB176" s="487"/>
      <c r="AC176" s="487"/>
      <c r="AD176" s="487"/>
      <c r="AE176" s="487"/>
      <c r="AF176" s="109"/>
      <c r="AG176" s="487" t="s">
        <v>58</v>
      </c>
      <c r="AH176" s="487"/>
      <c r="AI176" s="487"/>
      <c r="AJ176" s="487"/>
      <c r="AK176" s="487"/>
      <c r="AL176" s="487"/>
      <c r="AM176" s="487"/>
      <c r="AN176" s="487"/>
      <c r="AO176" s="487"/>
      <c r="AP176" s="487"/>
      <c r="AQ176" s="487"/>
      <c r="AR176" s="487"/>
      <c r="AS176" s="487"/>
      <c r="AT176" s="487"/>
      <c r="AU176" s="487"/>
      <c r="AV176" s="487"/>
      <c r="AW176" s="487"/>
      <c r="AX176" s="487"/>
      <c r="AY176" s="487"/>
      <c r="AZ176" s="487"/>
      <c r="BA176" s="488"/>
      <c r="BB176" s="435"/>
      <c r="BC176" s="436"/>
      <c r="BD176" s="436"/>
      <c r="BE176" s="436"/>
      <c r="BF176" s="436"/>
      <c r="BG176" s="259"/>
      <c r="BH176" s="260"/>
      <c r="BI176" s="260"/>
      <c r="BJ176" s="261"/>
      <c r="BK176" s="4"/>
      <c r="BL176" s="4"/>
      <c r="BM176" s="4"/>
      <c r="BN176" s="4"/>
      <c r="BO176" s="4"/>
      <c r="BP176" s="4"/>
      <c r="BQ176" s="58"/>
      <c r="BR176" s="87"/>
      <c r="BS176" s="86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</row>
    <row r="177" spans="49:108" s="1" customFormat="1" ht="10.5" customHeight="1">
      <c r="AW177" s="2"/>
      <c r="AX177" s="2"/>
      <c r="AY177" s="3"/>
      <c r="AZ177" s="3"/>
      <c r="BA177" s="3"/>
      <c r="BB177" s="3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6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</row>
    <row r="178" spans="49:108" s="1" customFormat="1" ht="12.75">
      <c r="AW178" s="2"/>
      <c r="AX178" s="2"/>
      <c r="AY178" s="3"/>
      <c r="AZ178" s="3"/>
      <c r="BA178" s="3"/>
      <c r="BB178" s="3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6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</row>
    <row r="179" spans="2:108" s="1" customFormat="1" ht="13.5">
      <c r="B179" s="32" t="s">
        <v>59</v>
      </c>
      <c r="AW179" s="2"/>
      <c r="AX179" s="2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6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</row>
    <row r="180" spans="49:108" s="1" customFormat="1" ht="13.5" thickBot="1">
      <c r="AW180" s="2"/>
      <c r="AX180" s="2"/>
      <c r="AY180" s="3"/>
      <c r="AZ180" s="3"/>
      <c r="BA180" s="3"/>
      <c r="BB180" s="3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6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</row>
    <row r="181" spans="9:107" s="1" customFormat="1" ht="19.5" customHeight="1">
      <c r="I181" s="496" t="s">
        <v>60</v>
      </c>
      <c r="J181" s="497"/>
      <c r="K181" s="504" t="str">
        <f>Ergebniseingabe!K169</f>
        <v> </v>
      </c>
      <c r="L181" s="505"/>
      <c r="M181" s="505"/>
      <c r="N181" s="505"/>
      <c r="O181" s="505"/>
      <c r="P181" s="505"/>
      <c r="Q181" s="505"/>
      <c r="R181" s="505"/>
      <c r="S181" s="505"/>
      <c r="T181" s="505"/>
      <c r="U181" s="505"/>
      <c r="V181" s="505"/>
      <c r="W181" s="505"/>
      <c r="X181" s="505"/>
      <c r="Y181" s="505"/>
      <c r="Z181" s="505"/>
      <c r="AA181" s="505"/>
      <c r="AB181" s="505"/>
      <c r="AC181" s="505"/>
      <c r="AD181" s="505"/>
      <c r="AE181" s="505"/>
      <c r="AF181" s="506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V181" s="2"/>
      <c r="AW181" s="2"/>
      <c r="AX181" s="2"/>
      <c r="AY181" s="3"/>
      <c r="AZ181" s="3"/>
      <c r="BA181" s="3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76"/>
      <c r="BS181" s="6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</row>
    <row r="182" spans="9:107" s="1" customFormat="1" ht="19.5" customHeight="1">
      <c r="I182" s="494" t="s">
        <v>61</v>
      </c>
      <c r="J182" s="495"/>
      <c r="K182" s="501" t="str">
        <f>Ergebniseingabe!K170</f>
        <v> </v>
      </c>
      <c r="L182" s="502"/>
      <c r="M182" s="502"/>
      <c r="N182" s="502"/>
      <c r="O182" s="502"/>
      <c r="P182" s="502"/>
      <c r="Q182" s="502"/>
      <c r="R182" s="502"/>
      <c r="S182" s="502"/>
      <c r="T182" s="502"/>
      <c r="U182" s="502"/>
      <c r="V182" s="502"/>
      <c r="W182" s="502"/>
      <c r="X182" s="502"/>
      <c r="Y182" s="502"/>
      <c r="Z182" s="502"/>
      <c r="AA182" s="502"/>
      <c r="AB182" s="502"/>
      <c r="AC182" s="502"/>
      <c r="AD182" s="502"/>
      <c r="AE182" s="502"/>
      <c r="AF182" s="503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V182" s="2"/>
      <c r="AW182" s="2"/>
      <c r="AX182" s="2"/>
      <c r="AY182" s="3"/>
      <c r="AZ182" s="3"/>
      <c r="BA182" s="3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76"/>
      <c r="BS182" s="6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</row>
    <row r="183" spans="9:107" s="1" customFormat="1" ht="19.5" customHeight="1">
      <c r="I183" s="494" t="s">
        <v>62</v>
      </c>
      <c r="J183" s="495"/>
      <c r="K183" s="501" t="str">
        <f>Ergebniseingabe!K171</f>
        <v> </v>
      </c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  <c r="V183" s="502"/>
      <c r="W183" s="502"/>
      <c r="X183" s="502"/>
      <c r="Y183" s="502"/>
      <c r="Z183" s="502"/>
      <c r="AA183" s="502"/>
      <c r="AB183" s="502"/>
      <c r="AC183" s="502"/>
      <c r="AD183" s="502"/>
      <c r="AE183" s="502"/>
      <c r="AF183" s="503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V183" s="2"/>
      <c r="AW183" s="2"/>
      <c r="AX183" s="2"/>
      <c r="AY183" s="3"/>
      <c r="AZ183" s="3"/>
      <c r="BA183" s="3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76"/>
      <c r="BS183" s="6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</row>
    <row r="184" spans="9:107" s="1" customFormat="1" ht="19.5" customHeight="1" thickBot="1">
      <c r="I184" s="492" t="s">
        <v>63</v>
      </c>
      <c r="J184" s="493"/>
      <c r="K184" s="498" t="str">
        <f>Ergebniseingabe!K172</f>
        <v> </v>
      </c>
      <c r="L184" s="499"/>
      <c r="M184" s="499"/>
      <c r="N184" s="499"/>
      <c r="O184" s="499"/>
      <c r="P184" s="499"/>
      <c r="Q184" s="499"/>
      <c r="R184" s="499"/>
      <c r="S184" s="499"/>
      <c r="T184" s="499"/>
      <c r="U184" s="499"/>
      <c r="V184" s="499"/>
      <c r="W184" s="499"/>
      <c r="X184" s="499"/>
      <c r="Y184" s="499"/>
      <c r="Z184" s="499"/>
      <c r="AA184" s="499"/>
      <c r="AB184" s="499"/>
      <c r="AC184" s="499"/>
      <c r="AD184" s="499"/>
      <c r="AE184" s="499"/>
      <c r="AF184" s="500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V184" s="2"/>
      <c r="AW184" s="2"/>
      <c r="AX184" s="2"/>
      <c r="AY184" s="3"/>
      <c r="AZ184" s="3"/>
      <c r="BA184" s="3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76"/>
      <c r="BS184" s="6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</row>
    <row r="185" spans="51:110" s="1" customFormat="1" ht="12.75">
      <c r="AY185" s="2"/>
      <c r="AZ185" s="2"/>
      <c r="BA185" s="3"/>
      <c r="BB185" s="3"/>
      <c r="BC185" s="3"/>
      <c r="BD185" s="3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5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51:110" s="1" customFormat="1" ht="12.75" hidden="1">
      <c r="AY186" s="2"/>
      <c r="AZ186" s="2"/>
      <c r="BA186" s="3"/>
      <c r="BB186" s="3"/>
      <c r="BC186" s="3"/>
      <c r="BD186" s="3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5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51:110" s="1" customFormat="1" ht="12.75" hidden="1">
      <c r="AY187" s="2"/>
      <c r="AZ187" s="2"/>
      <c r="BA187" s="3"/>
      <c r="BB187" s="3"/>
      <c r="BC187" s="3"/>
      <c r="BD187" s="3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5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51:110" s="1" customFormat="1" ht="12.75" hidden="1">
      <c r="AY188" s="2"/>
      <c r="AZ188" s="2"/>
      <c r="BA188" s="3"/>
      <c r="BB188" s="3"/>
      <c r="BC188" s="3"/>
      <c r="BD188" s="3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5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51:110" s="1" customFormat="1" ht="12.75" hidden="1">
      <c r="AY189" s="2"/>
      <c r="AZ189" s="2"/>
      <c r="BA189" s="3"/>
      <c r="BB189" s="3"/>
      <c r="BC189" s="3"/>
      <c r="BD189" s="3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5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51:110" s="1" customFormat="1" ht="12.75" hidden="1">
      <c r="AY190" s="2"/>
      <c r="AZ190" s="2"/>
      <c r="BA190" s="3"/>
      <c r="BB190" s="3"/>
      <c r="BC190" s="3"/>
      <c r="BD190" s="3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</sheetData>
  <sheetProtection sheet="1" scenarios="1" selectLockedCells="1"/>
  <mergeCells count="863">
    <mergeCell ref="AJ74:AL81"/>
    <mergeCell ref="AG74:AI81"/>
    <mergeCell ref="AJ60:AL67"/>
    <mergeCell ref="AC10:AH10"/>
    <mergeCell ref="AI10:AM10"/>
    <mergeCell ref="AO10:AV10"/>
    <mergeCell ref="AW10:BA10"/>
    <mergeCell ref="AG72:AI72"/>
    <mergeCell ref="B10:G10"/>
    <mergeCell ref="H10:K10"/>
    <mergeCell ref="U10:V10"/>
    <mergeCell ref="X10:AB10"/>
    <mergeCell ref="F72:H72"/>
    <mergeCell ref="F71:H71"/>
    <mergeCell ref="F70:H70"/>
    <mergeCell ref="B69:E69"/>
    <mergeCell ref="B71:E71"/>
    <mergeCell ref="AJ72:AL72"/>
    <mergeCell ref="AJ71:AL71"/>
    <mergeCell ref="AJ70:AL70"/>
    <mergeCell ref="AJ69:AL69"/>
    <mergeCell ref="AG88:AI95"/>
    <mergeCell ref="AS74:AU81"/>
    <mergeCell ref="AP74:AR81"/>
    <mergeCell ref="AM74:AO81"/>
    <mergeCell ref="AM82:AO82"/>
    <mergeCell ref="AM83:AO83"/>
    <mergeCell ref="AP83:AR83"/>
    <mergeCell ref="AJ82:AL82"/>
    <mergeCell ref="AS83:AU83"/>
    <mergeCell ref="AG82:AI82"/>
    <mergeCell ref="AP82:AR82"/>
    <mergeCell ref="AS82:AU82"/>
    <mergeCell ref="AP68:AR68"/>
    <mergeCell ref="AM72:AO72"/>
    <mergeCell ref="AM71:AO71"/>
    <mergeCell ref="AM70:AO70"/>
    <mergeCell ref="AM69:AO69"/>
    <mergeCell ref="AM68:AO68"/>
    <mergeCell ref="AS72:AU72"/>
    <mergeCell ref="AS71:AU71"/>
    <mergeCell ref="AM84:AO84"/>
    <mergeCell ref="AM99:AO99"/>
    <mergeCell ref="AM98:AO98"/>
    <mergeCell ref="AM97:AO97"/>
    <mergeCell ref="AM88:AO95"/>
    <mergeCell ref="AM96:AO96"/>
    <mergeCell ref="AP98:AR98"/>
    <mergeCell ref="AP97:AR97"/>
    <mergeCell ref="AP88:AR95"/>
    <mergeCell ref="AP96:AR96"/>
    <mergeCell ref="AS86:AU86"/>
    <mergeCell ref="AS85:AU85"/>
    <mergeCell ref="AS84:AU84"/>
    <mergeCell ref="AJ96:AL96"/>
    <mergeCell ref="AJ88:AL95"/>
    <mergeCell ref="AP86:AR86"/>
    <mergeCell ref="AP85:AR85"/>
    <mergeCell ref="AP84:AR84"/>
    <mergeCell ref="AM86:AO86"/>
    <mergeCell ref="AM85:AO85"/>
    <mergeCell ref="AJ99:AL99"/>
    <mergeCell ref="AJ98:AL98"/>
    <mergeCell ref="AJ97:AL97"/>
    <mergeCell ref="AJ83:AL83"/>
    <mergeCell ref="AJ86:AL86"/>
    <mergeCell ref="AJ85:AL85"/>
    <mergeCell ref="AJ84:AL84"/>
    <mergeCell ref="AG86:AI86"/>
    <mergeCell ref="AG85:AI85"/>
    <mergeCell ref="AG84:AI84"/>
    <mergeCell ref="AG83:AI83"/>
    <mergeCell ref="AG99:AI99"/>
    <mergeCell ref="AG98:AI98"/>
    <mergeCell ref="AG97:AI97"/>
    <mergeCell ref="AG96:AI96"/>
    <mergeCell ref="AP72:AR72"/>
    <mergeCell ref="AP71:AR71"/>
    <mergeCell ref="AP70:AR70"/>
    <mergeCell ref="AP69:AR69"/>
    <mergeCell ref="BF3:BL3"/>
    <mergeCell ref="BG54:BM54"/>
    <mergeCell ref="AY71:BA71"/>
    <mergeCell ref="BE37:BF37"/>
    <mergeCell ref="BE34:BF34"/>
    <mergeCell ref="BE35:BF35"/>
    <mergeCell ref="BM68:BO68"/>
    <mergeCell ref="BE43:BF43"/>
    <mergeCell ref="BE40:BF40"/>
    <mergeCell ref="BM71:BO71"/>
    <mergeCell ref="BG171:BJ171"/>
    <mergeCell ref="BG170:BJ170"/>
    <mergeCell ref="BB174:BF174"/>
    <mergeCell ref="BB163:BD163"/>
    <mergeCell ref="BG176:BJ176"/>
    <mergeCell ref="BG175:BJ175"/>
    <mergeCell ref="BG174:BJ174"/>
    <mergeCell ref="BG172:BJ172"/>
    <mergeCell ref="B2:BA2"/>
    <mergeCell ref="B136:BA136"/>
    <mergeCell ref="B135:BA135"/>
    <mergeCell ref="B55:BA55"/>
    <mergeCell ref="B54:BA54"/>
    <mergeCell ref="B8:BA8"/>
    <mergeCell ref="B6:BA6"/>
    <mergeCell ref="B4:BA4"/>
    <mergeCell ref="B3:BA3"/>
    <mergeCell ref="AG69:AI69"/>
    <mergeCell ref="B162:E162"/>
    <mergeCell ref="F162:H162"/>
    <mergeCell ref="B163:E163"/>
    <mergeCell ref="F163:H163"/>
    <mergeCell ref="B160:E160"/>
    <mergeCell ref="F160:H160"/>
    <mergeCell ref="B161:E161"/>
    <mergeCell ref="F161:H161"/>
    <mergeCell ref="B150:E150"/>
    <mergeCell ref="F150:H150"/>
    <mergeCell ref="B148:E148"/>
    <mergeCell ref="F148:H148"/>
    <mergeCell ref="B149:E149"/>
    <mergeCell ref="F149:H149"/>
    <mergeCell ref="B118:G118"/>
    <mergeCell ref="B130:C130"/>
    <mergeCell ref="B147:E147"/>
    <mergeCell ref="F147:H147"/>
    <mergeCell ref="B132:C132"/>
    <mergeCell ref="D132:F132"/>
    <mergeCell ref="B129:C129"/>
    <mergeCell ref="B128:C128"/>
    <mergeCell ref="D128:F128"/>
    <mergeCell ref="B125:C125"/>
    <mergeCell ref="B97:E97"/>
    <mergeCell ref="F97:H97"/>
    <mergeCell ref="B145:H145"/>
    <mergeCell ref="B146:E146"/>
    <mergeCell ref="F146:H146"/>
    <mergeCell ref="F102:H102"/>
    <mergeCell ref="B103:E103"/>
    <mergeCell ref="F103:H103"/>
    <mergeCell ref="B104:E104"/>
    <mergeCell ref="F104:H104"/>
    <mergeCell ref="B83:E83"/>
    <mergeCell ref="B86:E86"/>
    <mergeCell ref="F86:H86"/>
    <mergeCell ref="B96:E96"/>
    <mergeCell ref="F96:H96"/>
    <mergeCell ref="B84:E84"/>
    <mergeCell ref="F84:H84"/>
    <mergeCell ref="B85:E85"/>
    <mergeCell ref="F85:H85"/>
    <mergeCell ref="B70:E70"/>
    <mergeCell ref="J146:AF146"/>
    <mergeCell ref="L147:AF147"/>
    <mergeCell ref="AG148:AI148"/>
    <mergeCell ref="AG132:BA132"/>
    <mergeCell ref="BA103:BC103"/>
    <mergeCell ref="AS103:AT103"/>
    <mergeCell ref="AV103:AW103"/>
    <mergeCell ref="G131:J131"/>
    <mergeCell ref="AS104:AT104"/>
    <mergeCell ref="AG102:AI102"/>
    <mergeCell ref="AJ102:AL102"/>
    <mergeCell ref="AM102:AO102"/>
    <mergeCell ref="AS102:AT102"/>
    <mergeCell ref="AP102:AR102"/>
    <mergeCell ref="AM101:AO101"/>
    <mergeCell ref="AY99:BA99"/>
    <mergeCell ref="AS101:AW101"/>
    <mergeCell ref="AP101:AR101"/>
    <mergeCell ref="AP99:AR99"/>
    <mergeCell ref="AY97:BA97"/>
    <mergeCell ref="BB97:BD97"/>
    <mergeCell ref="BB99:BD99"/>
    <mergeCell ref="AS98:AU98"/>
    <mergeCell ref="AV98:AX98"/>
    <mergeCell ref="AY98:BA98"/>
    <mergeCell ref="BB98:BD98"/>
    <mergeCell ref="AY96:BA96"/>
    <mergeCell ref="AY86:BA86"/>
    <mergeCell ref="AY84:BA84"/>
    <mergeCell ref="AV85:AX85"/>
    <mergeCell ref="AY85:BA85"/>
    <mergeCell ref="AV70:AX70"/>
    <mergeCell ref="AV69:AX69"/>
    <mergeCell ref="BB86:BD86"/>
    <mergeCell ref="AS95:AU95"/>
    <mergeCell ref="AV95:AX95"/>
    <mergeCell ref="AY95:BA95"/>
    <mergeCell ref="AV86:AX86"/>
    <mergeCell ref="AV84:AX84"/>
    <mergeCell ref="BB85:BD85"/>
    <mergeCell ref="AS69:AU69"/>
    <mergeCell ref="AP148:AR148"/>
    <mergeCell ref="AG139:AI146"/>
    <mergeCell ref="AV72:AX72"/>
    <mergeCell ref="AV71:AX71"/>
    <mergeCell ref="AS96:AU96"/>
    <mergeCell ref="AV96:AX96"/>
    <mergeCell ref="AS97:AU97"/>
    <mergeCell ref="AV97:AX97"/>
    <mergeCell ref="AG101:AI101"/>
    <mergeCell ref="AJ101:AL101"/>
    <mergeCell ref="J147:K147"/>
    <mergeCell ref="AP147:AR147"/>
    <mergeCell ref="AJ147:AL147"/>
    <mergeCell ref="D130:F130"/>
    <mergeCell ref="AS146:AU146"/>
    <mergeCell ref="G130:J130"/>
    <mergeCell ref="B131:C131"/>
    <mergeCell ref="D131:F131"/>
    <mergeCell ref="G132:J132"/>
    <mergeCell ref="K130:AE130"/>
    <mergeCell ref="K131:AE131"/>
    <mergeCell ref="K129:AE129"/>
    <mergeCell ref="BE98:BF98"/>
    <mergeCell ref="BB72:BD72"/>
    <mergeCell ref="BB81:BD81"/>
    <mergeCell ref="BE81:BG81"/>
    <mergeCell ref="BB82:BD82"/>
    <mergeCell ref="BB83:BD83"/>
    <mergeCell ref="BB96:BD96"/>
    <mergeCell ref="BE86:BG86"/>
    <mergeCell ref="BB95:BD95"/>
    <mergeCell ref="BE85:BG85"/>
    <mergeCell ref="BE121:BF121"/>
    <mergeCell ref="AM103:AO103"/>
    <mergeCell ref="AP103:AR103"/>
    <mergeCell ref="AX103:AZ103"/>
    <mergeCell ref="AV104:AW104"/>
    <mergeCell ref="AX104:AZ104"/>
    <mergeCell ref="AI118:AM118"/>
    <mergeCell ref="AO118:AV118"/>
    <mergeCell ref="AW118:BA118"/>
    <mergeCell ref="K120:BA120"/>
    <mergeCell ref="AV102:AW102"/>
    <mergeCell ref="AL112:BF112"/>
    <mergeCell ref="AL111:BF111"/>
    <mergeCell ref="AJ103:AL103"/>
    <mergeCell ref="AG111:AK111"/>
    <mergeCell ref="AG110:BF110"/>
    <mergeCell ref="AG103:AI103"/>
    <mergeCell ref="AX102:AZ102"/>
    <mergeCell ref="BA104:BC104"/>
    <mergeCell ref="AG104:AI104"/>
    <mergeCell ref="BM162:BO162"/>
    <mergeCell ref="AG126:BA126"/>
    <mergeCell ref="AG160:AI160"/>
    <mergeCell ref="AG150:AI150"/>
    <mergeCell ref="AG149:AI149"/>
    <mergeCell ref="BB150:BD150"/>
    <mergeCell ref="BB159:BD159"/>
    <mergeCell ref="BB160:BD160"/>
    <mergeCell ref="AS147:AU147"/>
    <mergeCell ref="AS148:AU148"/>
    <mergeCell ref="G128:J128"/>
    <mergeCell ref="G123:J123"/>
    <mergeCell ref="G124:J124"/>
    <mergeCell ref="G129:J129"/>
    <mergeCell ref="AG130:BA130"/>
    <mergeCell ref="AG131:BA131"/>
    <mergeCell ref="AG129:BA129"/>
    <mergeCell ref="K127:AE127"/>
    <mergeCell ref="AG125:BA125"/>
    <mergeCell ref="BE122:BF122"/>
    <mergeCell ref="BE124:BF124"/>
    <mergeCell ref="BE123:BF123"/>
    <mergeCell ref="B168:G168"/>
    <mergeCell ref="L148:AF148"/>
    <mergeCell ref="BB124:BD124"/>
    <mergeCell ref="BE125:BF125"/>
    <mergeCell ref="BE127:BF127"/>
    <mergeCell ref="K128:AE128"/>
    <mergeCell ref="K125:AE125"/>
    <mergeCell ref="AS159:AU159"/>
    <mergeCell ref="J149:K149"/>
    <mergeCell ref="BB161:BD161"/>
    <mergeCell ref="F82:H82"/>
    <mergeCell ref="F83:H83"/>
    <mergeCell ref="J96:K96"/>
    <mergeCell ref="AM104:AO104"/>
    <mergeCell ref="AP104:AR104"/>
    <mergeCell ref="AJ104:AL104"/>
    <mergeCell ref="D114:H114"/>
    <mergeCell ref="G174:J174"/>
    <mergeCell ref="G171:J172"/>
    <mergeCell ref="G170:J170"/>
    <mergeCell ref="J148:K148"/>
    <mergeCell ref="K170:BA170"/>
    <mergeCell ref="AV159:AX159"/>
    <mergeCell ref="AV148:AX148"/>
    <mergeCell ref="AV149:AX149"/>
    <mergeCell ref="L163:AF163"/>
    <mergeCell ref="L162:AF162"/>
    <mergeCell ref="J69:K69"/>
    <mergeCell ref="J83:K83"/>
    <mergeCell ref="J98:K98"/>
    <mergeCell ref="J97:K97"/>
    <mergeCell ref="J82:K82"/>
    <mergeCell ref="J84:K84"/>
    <mergeCell ref="J86:K86"/>
    <mergeCell ref="J85:K85"/>
    <mergeCell ref="AG112:AK112"/>
    <mergeCell ref="AG113:AK113"/>
    <mergeCell ref="AG114:AK114"/>
    <mergeCell ref="I114:AC114"/>
    <mergeCell ref="I113:AC113"/>
    <mergeCell ref="I112:AC112"/>
    <mergeCell ref="D112:H112"/>
    <mergeCell ref="D113:H113"/>
    <mergeCell ref="J101:AF101"/>
    <mergeCell ref="L104:AF104"/>
    <mergeCell ref="L103:AF103"/>
    <mergeCell ref="L102:AF102"/>
    <mergeCell ref="B102:E102"/>
    <mergeCell ref="I111:AC111"/>
    <mergeCell ref="BA102:BC102"/>
    <mergeCell ref="J102:K102"/>
    <mergeCell ref="BM99:BO99"/>
    <mergeCell ref="BA101:BC101"/>
    <mergeCell ref="AX101:AZ101"/>
    <mergeCell ref="BE99:BF99"/>
    <mergeCell ref="AS99:AU99"/>
    <mergeCell ref="AV99:AX99"/>
    <mergeCell ref="BH99:BI99"/>
    <mergeCell ref="BJ99:BL99"/>
    <mergeCell ref="BJ98:BL98"/>
    <mergeCell ref="BH98:BI98"/>
    <mergeCell ref="BK86:BL86"/>
    <mergeCell ref="BK85:BL85"/>
    <mergeCell ref="BH97:BI97"/>
    <mergeCell ref="BH96:BI96"/>
    <mergeCell ref="BE95:BI95"/>
    <mergeCell ref="BE96:BF96"/>
    <mergeCell ref="BH85:BI85"/>
    <mergeCell ref="BH86:BI86"/>
    <mergeCell ref="BM95:BO95"/>
    <mergeCell ref="BP69:BR69"/>
    <mergeCell ref="BP71:BR71"/>
    <mergeCell ref="BM72:BO72"/>
    <mergeCell ref="BP70:BR70"/>
    <mergeCell ref="BM82:BO82"/>
    <mergeCell ref="BP86:BR86"/>
    <mergeCell ref="BP85:BR85"/>
    <mergeCell ref="BM83:BO83"/>
    <mergeCell ref="BM81:BO81"/>
    <mergeCell ref="BP81:BR81"/>
    <mergeCell ref="BM69:BO69"/>
    <mergeCell ref="BM67:BO67"/>
    <mergeCell ref="BP82:BR82"/>
    <mergeCell ref="BP67:BR67"/>
    <mergeCell ref="BP68:BR68"/>
    <mergeCell ref="BP72:BR72"/>
    <mergeCell ref="BM70:BO70"/>
    <mergeCell ref="BE46:BF46"/>
    <mergeCell ref="BE45:BF45"/>
    <mergeCell ref="BE48:BF48"/>
    <mergeCell ref="BE47:BF47"/>
    <mergeCell ref="BE51:BF51"/>
    <mergeCell ref="BE39:BF39"/>
    <mergeCell ref="BE42:BF42"/>
    <mergeCell ref="CD33:CF33"/>
    <mergeCell ref="BE33:BF33"/>
    <mergeCell ref="BE36:BF36"/>
    <mergeCell ref="BE41:BF41"/>
    <mergeCell ref="BE44:BF44"/>
    <mergeCell ref="BE50:BF50"/>
    <mergeCell ref="BE49:BF49"/>
    <mergeCell ref="BE30:BF30"/>
    <mergeCell ref="BE31:BF31"/>
    <mergeCell ref="BB30:BD30"/>
    <mergeCell ref="BE32:BF32"/>
    <mergeCell ref="BB31:BD31"/>
    <mergeCell ref="G25:J25"/>
    <mergeCell ref="B31:C31"/>
    <mergeCell ref="BB27:BD27"/>
    <mergeCell ref="AG26:BA26"/>
    <mergeCell ref="G26:J26"/>
    <mergeCell ref="D26:F26"/>
    <mergeCell ref="B25:C25"/>
    <mergeCell ref="D25:F25"/>
    <mergeCell ref="G28:J28"/>
    <mergeCell ref="G27:J27"/>
    <mergeCell ref="G37:J37"/>
    <mergeCell ref="BB29:BD29"/>
    <mergeCell ref="G34:J34"/>
    <mergeCell ref="G35:J35"/>
    <mergeCell ref="K35:AE35"/>
    <mergeCell ref="AG36:BA36"/>
    <mergeCell ref="AG35:BA35"/>
    <mergeCell ref="G36:J36"/>
    <mergeCell ref="AG31:BA31"/>
    <mergeCell ref="K29:AE29"/>
    <mergeCell ref="G40:J40"/>
    <mergeCell ref="G39:J39"/>
    <mergeCell ref="D40:F40"/>
    <mergeCell ref="G44:J44"/>
    <mergeCell ref="G42:J42"/>
    <mergeCell ref="D43:F43"/>
    <mergeCell ref="D41:F41"/>
    <mergeCell ref="G41:J41"/>
    <mergeCell ref="G43:J43"/>
    <mergeCell ref="G51:J51"/>
    <mergeCell ref="F67:H67"/>
    <mergeCell ref="G50:J50"/>
    <mergeCell ref="J67:AF67"/>
    <mergeCell ref="D50:F50"/>
    <mergeCell ref="K51:AE51"/>
    <mergeCell ref="AG71:AI71"/>
    <mergeCell ref="AG70:AI70"/>
    <mergeCell ref="B66:H66"/>
    <mergeCell ref="F69:H69"/>
    <mergeCell ref="J71:K71"/>
    <mergeCell ref="B67:E67"/>
    <mergeCell ref="F68:H68"/>
    <mergeCell ref="B68:E68"/>
    <mergeCell ref="AG60:AI67"/>
    <mergeCell ref="AG68:AI68"/>
    <mergeCell ref="L70:AF70"/>
    <mergeCell ref="BH70:BI70"/>
    <mergeCell ref="AS70:AU70"/>
    <mergeCell ref="B82:E82"/>
    <mergeCell ref="B72:E72"/>
    <mergeCell ref="L82:AF82"/>
    <mergeCell ref="L72:AF72"/>
    <mergeCell ref="L71:AF71"/>
    <mergeCell ref="J81:AF81"/>
    <mergeCell ref="J72:K72"/>
    <mergeCell ref="B44:C44"/>
    <mergeCell ref="D44:F44"/>
    <mergeCell ref="B48:C48"/>
    <mergeCell ref="D47:F47"/>
    <mergeCell ref="B47:C47"/>
    <mergeCell ref="B46:C46"/>
    <mergeCell ref="D45:F45"/>
    <mergeCell ref="D46:F46"/>
    <mergeCell ref="D48:F48"/>
    <mergeCell ref="B45:C45"/>
    <mergeCell ref="B51:C51"/>
    <mergeCell ref="D51:F51"/>
    <mergeCell ref="B50:C50"/>
    <mergeCell ref="B49:C49"/>
    <mergeCell ref="D49:F49"/>
    <mergeCell ref="CD26:CF26"/>
    <mergeCell ref="BP84:BR84"/>
    <mergeCell ref="BH84:BI84"/>
    <mergeCell ref="BH82:BI82"/>
    <mergeCell ref="BK84:BL84"/>
    <mergeCell ref="BM84:BO84"/>
    <mergeCell ref="BH83:BI83"/>
    <mergeCell ref="BP83:BR83"/>
    <mergeCell ref="BH71:BI71"/>
    <mergeCell ref="BK70:BL70"/>
    <mergeCell ref="BM149:BO149"/>
    <mergeCell ref="BJ161:BL161"/>
    <mergeCell ref="BJ150:BL150"/>
    <mergeCell ref="BM150:BO150"/>
    <mergeCell ref="BM161:BO161"/>
    <mergeCell ref="BM160:BO160"/>
    <mergeCell ref="BM159:BO159"/>
    <mergeCell ref="BJ159:BL159"/>
    <mergeCell ref="BJ160:BL160"/>
    <mergeCell ref="BJ149:BL149"/>
    <mergeCell ref="BJ162:BL162"/>
    <mergeCell ref="AY163:BA163"/>
    <mergeCell ref="AV163:AX163"/>
    <mergeCell ref="BH162:BI162"/>
    <mergeCell ref="AV162:AX162"/>
    <mergeCell ref="BB162:BD162"/>
    <mergeCell ref="BM163:BO163"/>
    <mergeCell ref="BE163:BF163"/>
    <mergeCell ref="BH163:BI163"/>
    <mergeCell ref="BJ163:BL163"/>
    <mergeCell ref="BE160:BF160"/>
    <mergeCell ref="BH160:BI160"/>
    <mergeCell ref="J163:K163"/>
    <mergeCell ref="BE162:BF162"/>
    <mergeCell ref="J161:K161"/>
    <mergeCell ref="J160:K160"/>
    <mergeCell ref="J162:K162"/>
    <mergeCell ref="AS161:AU161"/>
    <mergeCell ref="AS160:AU160"/>
    <mergeCell ref="BE161:BF161"/>
    <mergeCell ref="BE159:BI159"/>
    <mergeCell ref="J150:K150"/>
    <mergeCell ref="AS149:AU149"/>
    <mergeCell ref="AS150:AU150"/>
    <mergeCell ref="AV150:AX150"/>
    <mergeCell ref="AP152:AR159"/>
    <mergeCell ref="AM152:AO159"/>
    <mergeCell ref="AJ152:AL159"/>
    <mergeCell ref="L150:AF150"/>
    <mergeCell ref="L149:AF149"/>
    <mergeCell ref="BE150:BF150"/>
    <mergeCell ref="BH150:BI150"/>
    <mergeCell ref="BE149:BF149"/>
    <mergeCell ref="BH149:BI149"/>
    <mergeCell ref="BE132:BF132"/>
    <mergeCell ref="BB132:BD132"/>
    <mergeCell ref="BE146:BI146"/>
    <mergeCell ref="BH147:BI147"/>
    <mergeCell ref="BB147:BD147"/>
    <mergeCell ref="BE147:BF147"/>
    <mergeCell ref="BB129:BD129"/>
    <mergeCell ref="BB131:BD131"/>
    <mergeCell ref="BE130:BF130"/>
    <mergeCell ref="BE131:BF131"/>
    <mergeCell ref="BB130:BD130"/>
    <mergeCell ref="BE129:BF129"/>
    <mergeCell ref="BE128:BF128"/>
    <mergeCell ref="B126:C126"/>
    <mergeCell ref="D126:F126"/>
    <mergeCell ref="BB126:BD126"/>
    <mergeCell ref="BB128:BD128"/>
    <mergeCell ref="BE126:BF126"/>
    <mergeCell ref="G126:J126"/>
    <mergeCell ref="B127:C127"/>
    <mergeCell ref="AG127:BA127"/>
    <mergeCell ref="K126:AE126"/>
    <mergeCell ref="D125:F125"/>
    <mergeCell ref="G127:J127"/>
    <mergeCell ref="G125:J125"/>
    <mergeCell ref="D120:F120"/>
    <mergeCell ref="D121:F121"/>
    <mergeCell ref="G120:J120"/>
    <mergeCell ref="BB122:BD122"/>
    <mergeCell ref="G121:J121"/>
    <mergeCell ref="AG121:BA121"/>
    <mergeCell ref="K121:AE121"/>
    <mergeCell ref="K122:AE122"/>
    <mergeCell ref="B124:C124"/>
    <mergeCell ref="D124:F124"/>
    <mergeCell ref="AG124:BA124"/>
    <mergeCell ref="K124:AE124"/>
    <mergeCell ref="B123:C123"/>
    <mergeCell ref="D123:F123"/>
    <mergeCell ref="B122:C122"/>
    <mergeCell ref="AG122:BA122"/>
    <mergeCell ref="AG123:BA123"/>
    <mergeCell ref="K123:AE123"/>
    <mergeCell ref="D122:F122"/>
    <mergeCell ref="G122:J122"/>
    <mergeCell ref="BE148:BF148"/>
    <mergeCell ref="BF135:BL135"/>
    <mergeCell ref="BH148:BI148"/>
    <mergeCell ref="BM148:BO148"/>
    <mergeCell ref="BM146:BO146"/>
    <mergeCell ref="BJ148:BL148"/>
    <mergeCell ref="BM147:BO147"/>
    <mergeCell ref="BJ146:BL146"/>
    <mergeCell ref="BJ147:BL147"/>
    <mergeCell ref="BB148:BD148"/>
    <mergeCell ref="BB149:BD149"/>
    <mergeCell ref="AY148:BA148"/>
    <mergeCell ref="AY149:BA149"/>
    <mergeCell ref="BM96:BO96"/>
    <mergeCell ref="BB146:BD146"/>
    <mergeCell ref="BB123:BD123"/>
    <mergeCell ref="BB121:BD121"/>
    <mergeCell ref="BJ97:BL97"/>
    <mergeCell ref="BE97:BF97"/>
    <mergeCell ref="BM97:BO97"/>
    <mergeCell ref="BM98:BO98"/>
    <mergeCell ref="BB127:BD127"/>
    <mergeCell ref="BB125:BD125"/>
    <mergeCell ref="D42:F42"/>
    <mergeCell ref="B30:C30"/>
    <mergeCell ref="D30:F30"/>
    <mergeCell ref="B32:C32"/>
    <mergeCell ref="B33:C33"/>
    <mergeCell ref="B40:C40"/>
    <mergeCell ref="D38:F38"/>
    <mergeCell ref="D39:F39"/>
    <mergeCell ref="B27:C27"/>
    <mergeCell ref="B29:C29"/>
    <mergeCell ref="B43:C43"/>
    <mergeCell ref="B42:C42"/>
    <mergeCell ref="E170:F170"/>
    <mergeCell ref="BE175:BF175"/>
    <mergeCell ref="G175:J176"/>
    <mergeCell ref="B26:C26"/>
    <mergeCell ref="G30:J30"/>
    <mergeCell ref="D29:F29"/>
    <mergeCell ref="G29:J29"/>
    <mergeCell ref="B28:C28"/>
    <mergeCell ref="D27:F27"/>
    <mergeCell ref="D28:F28"/>
    <mergeCell ref="J70:K70"/>
    <mergeCell ref="BE70:BG70"/>
    <mergeCell ref="BE69:BG69"/>
    <mergeCell ref="E175:F176"/>
    <mergeCell ref="BB170:BF170"/>
    <mergeCell ref="BB171:BD171"/>
    <mergeCell ref="BB172:BF172"/>
    <mergeCell ref="BB176:BF176"/>
    <mergeCell ref="E171:F172"/>
    <mergeCell ref="BE171:BF171"/>
    <mergeCell ref="BE28:BF28"/>
    <mergeCell ref="BB28:BD28"/>
    <mergeCell ref="BE29:BF29"/>
    <mergeCell ref="E174:F174"/>
    <mergeCell ref="AY70:BA70"/>
    <mergeCell ref="AY69:BA69"/>
    <mergeCell ref="BE72:BG72"/>
    <mergeCell ref="BE71:BG71"/>
    <mergeCell ref="BB69:BD69"/>
    <mergeCell ref="AY72:BA72"/>
    <mergeCell ref="D36:F36"/>
    <mergeCell ref="D34:F34"/>
    <mergeCell ref="D35:F35"/>
    <mergeCell ref="K30:AE30"/>
    <mergeCell ref="D32:F32"/>
    <mergeCell ref="G31:J31"/>
    <mergeCell ref="G32:J32"/>
    <mergeCell ref="G33:J33"/>
    <mergeCell ref="D31:F31"/>
    <mergeCell ref="D33:F33"/>
    <mergeCell ref="BB35:BD35"/>
    <mergeCell ref="B34:C34"/>
    <mergeCell ref="B41:C41"/>
    <mergeCell ref="B35:C35"/>
    <mergeCell ref="B36:C36"/>
    <mergeCell ref="B37:C37"/>
    <mergeCell ref="B38:C38"/>
    <mergeCell ref="B39:C39"/>
    <mergeCell ref="D37:F37"/>
    <mergeCell ref="G38:J38"/>
    <mergeCell ref="G48:J48"/>
    <mergeCell ref="G49:J49"/>
    <mergeCell ref="K47:AE47"/>
    <mergeCell ref="K50:AE50"/>
    <mergeCell ref="K45:AE45"/>
    <mergeCell ref="G47:J47"/>
    <mergeCell ref="G45:J45"/>
    <mergeCell ref="G46:J46"/>
    <mergeCell ref="AG51:BA51"/>
    <mergeCell ref="BB46:BD46"/>
    <mergeCell ref="BB48:BD48"/>
    <mergeCell ref="BB47:BD47"/>
    <mergeCell ref="AG50:BA50"/>
    <mergeCell ref="AG49:BA49"/>
    <mergeCell ref="BB43:BD43"/>
    <mergeCell ref="BB44:BD44"/>
    <mergeCell ref="BB45:BD45"/>
    <mergeCell ref="BB50:BD50"/>
    <mergeCell ref="BB49:BD49"/>
    <mergeCell ref="J68:K68"/>
    <mergeCell ref="AY68:BA68"/>
    <mergeCell ref="AV68:AX68"/>
    <mergeCell ref="BB68:BD68"/>
    <mergeCell ref="AJ68:AL68"/>
    <mergeCell ref="AS68:AU68"/>
    <mergeCell ref="L69:AF69"/>
    <mergeCell ref="L68:AF68"/>
    <mergeCell ref="AY67:BA67"/>
    <mergeCell ref="BE67:BG67"/>
    <mergeCell ref="BB67:BD67"/>
    <mergeCell ref="AV67:AX67"/>
    <mergeCell ref="AS60:AU67"/>
    <mergeCell ref="AP60:AR67"/>
    <mergeCell ref="AM60:AO67"/>
    <mergeCell ref="BK82:BL82"/>
    <mergeCell ref="BK83:BL83"/>
    <mergeCell ref="BE82:BG82"/>
    <mergeCell ref="AV81:AX81"/>
    <mergeCell ref="AY81:BA81"/>
    <mergeCell ref="AV82:AX82"/>
    <mergeCell ref="AY82:BA82"/>
    <mergeCell ref="BH81:BL81"/>
    <mergeCell ref="AV83:AX83"/>
    <mergeCell ref="AY83:BA83"/>
    <mergeCell ref="BB84:BD84"/>
    <mergeCell ref="BE84:BG84"/>
    <mergeCell ref="BE68:BG68"/>
    <mergeCell ref="BE83:BG83"/>
    <mergeCell ref="BB71:BD71"/>
    <mergeCell ref="BB70:BD70"/>
    <mergeCell ref="BB40:BD40"/>
    <mergeCell ref="BB41:BD41"/>
    <mergeCell ref="Z15:AT15"/>
    <mergeCell ref="BB32:BD32"/>
    <mergeCell ref="BB33:BD33"/>
    <mergeCell ref="AW16:BQ16"/>
    <mergeCell ref="BE38:BF38"/>
    <mergeCell ref="AG30:BA30"/>
    <mergeCell ref="AG34:BA34"/>
    <mergeCell ref="BB38:BD38"/>
    <mergeCell ref="K40:AE40"/>
    <mergeCell ref="AG40:BA40"/>
    <mergeCell ref="K43:AE43"/>
    <mergeCell ref="K42:AE42"/>
    <mergeCell ref="AG43:BA43"/>
    <mergeCell ref="BH67:BL67"/>
    <mergeCell ref="BH68:BI68"/>
    <mergeCell ref="BH72:BI72"/>
    <mergeCell ref="BK69:BL69"/>
    <mergeCell ref="BK68:BL68"/>
    <mergeCell ref="L83:AF83"/>
    <mergeCell ref="BB51:BD51"/>
    <mergeCell ref="BB120:BF120"/>
    <mergeCell ref="BM85:BO85"/>
    <mergeCell ref="BM86:BO86"/>
    <mergeCell ref="BJ95:BL95"/>
    <mergeCell ref="BJ96:BL96"/>
    <mergeCell ref="AL114:BF114"/>
    <mergeCell ref="AL113:BF113"/>
    <mergeCell ref="BK71:BL71"/>
    <mergeCell ref="AG42:BA42"/>
    <mergeCell ref="BK72:BL72"/>
    <mergeCell ref="BB34:BD34"/>
    <mergeCell ref="BB37:BD37"/>
    <mergeCell ref="AG39:BA39"/>
    <mergeCell ref="AG38:BA38"/>
    <mergeCell ref="BB39:BD39"/>
    <mergeCell ref="AG37:BA37"/>
    <mergeCell ref="BB36:BD36"/>
    <mergeCell ref="BH69:BI69"/>
    <mergeCell ref="AY146:BA146"/>
    <mergeCell ref="AS162:AU162"/>
    <mergeCell ref="AS163:AU163"/>
    <mergeCell ref="AV160:AX160"/>
    <mergeCell ref="AV146:AX146"/>
    <mergeCell ref="AV147:AX147"/>
    <mergeCell ref="AY160:BA160"/>
    <mergeCell ref="AY147:BA147"/>
    <mergeCell ref="AY150:BA150"/>
    <mergeCell ref="AY159:BA159"/>
    <mergeCell ref="BB175:BD175"/>
    <mergeCell ref="K174:BA174"/>
    <mergeCell ref="K172:AE172"/>
    <mergeCell ref="AG172:BA172"/>
    <mergeCell ref="AG175:BA175"/>
    <mergeCell ref="BH161:BI161"/>
    <mergeCell ref="AG161:AI161"/>
    <mergeCell ref="AP162:AR162"/>
    <mergeCell ref="AP161:AR161"/>
    <mergeCell ref="AM162:AO162"/>
    <mergeCell ref="AM161:AO161"/>
    <mergeCell ref="AJ161:AL161"/>
    <mergeCell ref="I184:J184"/>
    <mergeCell ref="I183:J183"/>
    <mergeCell ref="AY161:BA161"/>
    <mergeCell ref="AY162:BA162"/>
    <mergeCell ref="AV161:AX161"/>
    <mergeCell ref="AM163:AO163"/>
    <mergeCell ref="I182:J182"/>
    <mergeCell ref="I181:J181"/>
    <mergeCell ref="K184:AF184"/>
    <mergeCell ref="K183:AF183"/>
    <mergeCell ref="K182:AF182"/>
    <mergeCell ref="K181:AF181"/>
    <mergeCell ref="L161:AF161"/>
    <mergeCell ref="K171:AE171"/>
    <mergeCell ref="H168:K168"/>
    <mergeCell ref="U168:V168"/>
    <mergeCell ref="X168:AB168"/>
    <mergeCell ref="AC168:AH168"/>
    <mergeCell ref="AG176:BA176"/>
    <mergeCell ref="K176:AE176"/>
    <mergeCell ref="AG171:BA171"/>
    <mergeCell ref="K175:AE175"/>
    <mergeCell ref="AG163:AI163"/>
    <mergeCell ref="AG162:AI162"/>
    <mergeCell ref="AP163:AR163"/>
    <mergeCell ref="AJ163:AL163"/>
    <mergeCell ref="AJ162:AL162"/>
    <mergeCell ref="AI168:AM168"/>
    <mergeCell ref="AO168:AV168"/>
    <mergeCell ref="AW168:BA168"/>
    <mergeCell ref="AG128:BA128"/>
    <mergeCell ref="B98:E98"/>
    <mergeCell ref="F98:H98"/>
    <mergeCell ref="K132:AE132"/>
    <mergeCell ref="D111:H111"/>
    <mergeCell ref="J103:K103"/>
    <mergeCell ref="D127:F127"/>
    <mergeCell ref="D129:F129"/>
    <mergeCell ref="B120:C120"/>
    <mergeCell ref="B121:C121"/>
    <mergeCell ref="L99:AF99"/>
    <mergeCell ref="L98:AF98"/>
    <mergeCell ref="D110:AC110"/>
    <mergeCell ref="J104:K104"/>
    <mergeCell ref="J99:K99"/>
    <mergeCell ref="B99:E99"/>
    <mergeCell ref="F99:H99"/>
    <mergeCell ref="C15:W15"/>
    <mergeCell ref="Z17:AT17"/>
    <mergeCell ref="AG45:BA45"/>
    <mergeCell ref="K26:AE26"/>
    <mergeCell ref="K44:AE44"/>
    <mergeCell ref="AG44:BA44"/>
    <mergeCell ref="K39:AE39"/>
    <mergeCell ref="AG41:BA41"/>
    <mergeCell ref="K41:AE41"/>
    <mergeCell ref="AW15:BQ15"/>
    <mergeCell ref="K49:AE49"/>
    <mergeCell ref="K48:AE48"/>
    <mergeCell ref="Z19:AT19"/>
    <mergeCell ref="BB25:BF25"/>
    <mergeCell ref="BB26:BD26"/>
    <mergeCell ref="BE26:BF26"/>
    <mergeCell ref="AG29:BA29"/>
    <mergeCell ref="AG33:BA33"/>
    <mergeCell ref="AG32:BA32"/>
    <mergeCell ref="BB42:BD42"/>
    <mergeCell ref="AW17:BQ17"/>
    <mergeCell ref="K28:AE28"/>
    <mergeCell ref="K27:AE27"/>
    <mergeCell ref="AG27:BA27"/>
    <mergeCell ref="Z18:AT18"/>
    <mergeCell ref="AW19:BQ19"/>
    <mergeCell ref="AW18:BQ18"/>
    <mergeCell ref="K25:BA25"/>
    <mergeCell ref="AG28:BA28"/>
    <mergeCell ref="BE27:BF27"/>
    <mergeCell ref="Z16:AT16"/>
    <mergeCell ref="C20:W20"/>
    <mergeCell ref="C19:W19"/>
    <mergeCell ref="C18:W18"/>
    <mergeCell ref="C17:W17"/>
    <mergeCell ref="C16:W16"/>
    <mergeCell ref="Z20:AT20"/>
    <mergeCell ref="K31:AE31"/>
    <mergeCell ref="AG48:BA48"/>
    <mergeCell ref="AG47:BA47"/>
    <mergeCell ref="AG46:BA46"/>
    <mergeCell ref="K38:AE38"/>
    <mergeCell ref="K37:AE37"/>
    <mergeCell ref="K32:AE32"/>
    <mergeCell ref="K46:AE46"/>
    <mergeCell ref="K33:AE33"/>
    <mergeCell ref="K34:AE34"/>
    <mergeCell ref="AP149:AR149"/>
    <mergeCell ref="AJ150:AL150"/>
    <mergeCell ref="AJ149:AL149"/>
    <mergeCell ref="AP150:AR150"/>
    <mergeCell ref="J159:AF159"/>
    <mergeCell ref="AM148:AO148"/>
    <mergeCell ref="AJ160:AL160"/>
    <mergeCell ref="AG152:AI159"/>
    <mergeCell ref="AM149:AO149"/>
    <mergeCell ref="AJ148:AL148"/>
    <mergeCell ref="U118:V118"/>
    <mergeCell ref="X118:AB118"/>
    <mergeCell ref="AC118:AH118"/>
    <mergeCell ref="AP160:AR160"/>
    <mergeCell ref="AP139:AR146"/>
    <mergeCell ref="AM139:AO146"/>
    <mergeCell ref="AJ139:AL146"/>
    <mergeCell ref="AM160:AO160"/>
    <mergeCell ref="AM150:AO150"/>
    <mergeCell ref="L160:AF160"/>
    <mergeCell ref="K36:AE36"/>
    <mergeCell ref="L84:AF84"/>
    <mergeCell ref="AM147:AO147"/>
    <mergeCell ref="AG147:AI147"/>
    <mergeCell ref="L97:AF97"/>
    <mergeCell ref="L96:AF96"/>
    <mergeCell ref="L86:AF86"/>
    <mergeCell ref="L85:AF85"/>
    <mergeCell ref="J95:AF95"/>
    <mergeCell ref="H118:K118"/>
  </mergeCells>
  <conditionalFormatting sqref="K121:Y132 K26:Y51">
    <cfRule type="expression" priority="1" dxfId="0" stopIfTrue="1">
      <formula>AND(BB26&gt;BE26,BB26&lt;&gt;"",BE26&lt;&gt;"")</formula>
    </cfRule>
    <cfRule type="expression" priority="2" dxfId="1" stopIfTrue="1">
      <formula>AND(BB26=BE26,BB26&lt;&gt;"",BE26&lt;&gt;"")</formula>
    </cfRule>
    <cfRule type="expression" priority="3" dxfId="2" stopIfTrue="1">
      <formula>AND(BB26&lt;BE26,BB26&lt;&gt;"",BE26&lt;&gt;"")</formula>
    </cfRule>
  </conditionalFormatting>
  <conditionalFormatting sqref="Z121:AB132 Z26:AB51">
    <cfRule type="expression" priority="4" dxfId="0" stopIfTrue="1">
      <formula>AND(BQ26&gt;#REF!,BQ26&lt;&gt;"",#REF!&lt;&gt;"")</formula>
    </cfRule>
    <cfRule type="expression" priority="5" dxfId="1" stopIfTrue="1">
      <formula>AND(BQ26=#REF!,BQ26&lt;&gt;"",#REF!&lt;&gt;"")</formula>
    </cfRule>
    <cfRule type="expression" priority="6" dxfId="2" stopIfTrue="1">
      <formula>AND(BQ26&lt;#REF!,BQ26&lt;&gt;"",#REF!&lt;&gt;"")</formula>
    </cfRule>
  </conditionalFormatting>
  <conditionalFormatting sqref="AG121:AU132 AG26:AU51">
    <cfRule type="expression" priority="7" dxfId="0" stopIfTrue="1">
      <formula>AND(BB26&lt;BE26,BB26&lt;&gt;"",BE26&lt;&gt;"")</formula>
    </cfRule>
    <cfRule type="expression" priority="8" dxfId="1" stopIfTrue="1">
      <formula>AND(BB26=BE26,BB26&lt;&gt;"",BE26&lt;&gt;"")</formula>
    </cfRule>
    <cfRule type="expression" priority="9" dxfId="2" stopIfTrue="1">
      <formula>AND(BB26&gt;BE26,BB26&lt;&gt;"",BE26&lt;&gt;"")</formula>
    </cfRule>
  </conditionalFormatting>
  <conditionalFormatting sqref="AV121:AX132 AV26:AX51">
    <cfRule type="expression" priority="10" dxfId="0" stopIfTrue="1">
      <formula>AND(BQ26&lt;#REF!,BQ26&lt;&gt;"",#REF!&lt;&gt;"")</formula>
    </cfRule>
    <cfRule type="expression" priority="11" dxfId="1" stopIfTrue="1">
      <formula>AND(BQ26=#REF!,BQ26&lt;&gt;"",#REF!&lt;&gt;"")</formula>
    </cfRule>
    <cfRule type="expression" priority="12" dxfId="2" stopIfTrue="1">
      <formula>AND(BQ26&gt;#REF!,BQ26&lt;&gt;"",#REF!&lt;&gt;"")</formula>
    </cfRule>
  </conditionalFormatting>
  <conditionalFormatting sqref="AC121:AC132 AC26:AC51">
    <cfRule type="expression" priority="13" dxfId="0" stopIfTrue="1">
      <formula>AND(#REF!&gt;#REF!,#REF!&lt;&gt;"",#REF!&lt;&gt;"")</formula>
    </cfRule>
    <cfRule type="expression" priority="14" dxfId="1" stopIfTrue="1">
      <formula>AND(#REF!=#REF!,#REF!&lt;&gt;"",#REF!&lt;&gt;"")</formula>
    </cfRule>
    <cfRule type="expression" priority="15" dxfId="2" stopIfTrue="1">
      <formula>AND(#REF!&lt;#REF!,#REF!&lt;&gt;"",#REF!&lt;&gt;"")</formula>
    </cfRule>
  </conditionalFormatting>
  <conditionalFormatting sqref="AD121:AE132 AD26:AE51">
    <cfRule type="expression" priority="16" dxfId="0" stopIfTrue="1">
      <formula>AND(#REF!&gt;#REF!,#REF!&lt;&gt;"",#REF!&lt;&gt;"")</formula>
    </cfRule>
    <cfRule type="expression" priority="17" dxfId="1" stopIfTrue="1">
      <formula>AND(#REF!=#REF!,#REF!&lt;&gt;"",#REF!&lt;&gt;"")</formula>
    </cfRule>
    <cfRule type="expression" priority="18" dxfId="2" stopIfTrue="1">
      <formula>AND(#REF!&lt;#REF!,#REF!&lt;&gt;"",#REF!&lt;&gt;"")</formula>
    </cfRule>
  </conditionalFormatting>
  <conditionalFormatting sqref="AY121:AY132 AY26:AY51">
    <cfRule type="expression" priority="19" dxfId="0" stopIfTrue="1">
      <formula>AND(#REF!&lt;#REF!,#REF!&lt;&gt;"",#REF!&lt;&gt;"")</formula>
    </cfRule>
    <cfRule type="expression" priority="20" dxfId="1" stopIfTrue="1">
      <formula>AND(#REF!=#REF!,#REF!&lt;&gt;"",#REF!&lt;&gt;"")</formula>
    </cfRule>
    <cfRule type="expression" priority="21" dxfId="2" stopIfTrue="1">
      <formula>AND(#REF!&gt;#REF!,#REF!&lt;&gt;"",#REF!&lt;&gt;"")</formula>
    </cfRule>
  </conditionalFormatting>
  <conditionalFormatting sqref="AZ121:BA132 AZ26:BA51">
    <cfRule type="expression" priority="22" dxfId="0" stopIfTrue="1">
      <formula>AND(#REF!&lt;#REF!,#REF!&lt;&gt;"",#REF!&lt;&gt;"")</formula>
    </cfRule>
    <cfRule type="expression" priority="23" dxfId="1" stopIfTrue="1">
      <formula>AND(#REF!=#REF!,#REF!&lt;&gt;"",#REF!&lt;&gt;"")</formula>
    </cfRule>
    <cfRule type="expression" priority="24" dxfId="2" stopIfTrue="1">
      <formula>AND(#REF!&gt;#REF!,#REF!&lt;&gt;"",#REF!&lt;&gt;"")</formula>
    </cfRule>
  </conditionalFormatting>
  <conditionalFormatting sqref="L151:L157 AS151:BO157 L150:BO150">
    <cfRule type="expression" priority="25" dxfId="2" stopIfTrue="1">
      <formula>$J$150=""</formula>
    </cfRule>
  </conditionalFormatting>
  <conditionalFormatting sqref="L102:BC102">
    <cfRule type="expression" priority="26" dxfId="2" stopIfTrue="1">
      <formula>$J$103=""</formula>
    </cfRule>
  </conditionalFormatting>
  <conditionalFormatting sqref="L103:BC103">
    <cfRule type="expression" priority="27" dxfId="2" stopIfTrue="1">
      <formula>$J$103=""</formula>
    </cfRule>
    <cfRule type="expression" priority="28" dxfId="2" stopIfTrue="1">
      <formula>$J$104=""</formula>
    </cfRule>
  </conditionalFormatting>
  <conditionalFormatting sqref="L104:BC104">
    <cfRule type="expression" priority="29" dxfId="2" stopIfTrue="1">
      <formula>$J$104=""</formula>
    </cfRule>
  </conditionalFormatting>
  <conditionalFormatting sqref="L147:BO147">
    <cfRule type="expression" priority="30" dxfId="2" stopIfTrue="1">
      <formula>$J$148=""</formula>
    </cfRule>
  </conditionalFormatting>
  <conditionalFormatting sqref="L148:BO148">
    <cfRule type="expression" priority="31" dxfId="2" stopIfTrue="1">
      <formula>$J$148=""</formula>
    </cfRule>
    <cfRule type="expression" priority="32" dxfId="2" stopIfTrue="1">
      <formula>$J$149=""</formula>
    </cfRule>
  </conditionalFormatting>
  <conditionalFormatting sqref="L149:BO149">
    <cfRule type="expression" priority="33" dxfId="2" stopIfTrue="1">
      <formula>$J$149=""</formula>
    </cfRule>
    <cfRule type="expression" priority="34" dxfId="2" stopIfTrue="1">
      <formula>$J$150=""</formula>
    </cfRule>
  </conditionalFormatting>
  <conditionalFormatting sqref="L160:BO160">
    <cfRule type="expression" priority="35" dxfId="2" stopIfTrue="1">
      <formula>$J$161=""</formula>
    </cfRule>
  </conditionalFormatting>
  <conditionalFormatting sqref="L161:BO161">
    <cfRule type="expression" priority="36" dxfId="2" stopIfTrue="1">
      <formula>$J$161=""</formula>
    </cfRule>
    <cfRule type="expression" priority="37" dxfId="2" stopIfTrue="1">
      <formula>$J$162=""</formula>
    </cfRule>
  </conditionalFormatting>
  <conditionalFormatting sqref="L162:BO162">
    <cfRule type="expression" priority="38" dxfId="2" stopIfTrue="1">
      <formula>$J$162=""</formula>
    </cfRule>
    <cfRule type="expression" priority="39" dxfId="2" stopIfTrue="1">
      <formula>$J$163=""</formula>
    </cfRule>
  </conditionalFormatting>
  <conditionalFormatting sqref="L163:BO163">
    <cfRule type="expression" priority="40" dxfId="2" stopIfTrue="1">
      <formula>$J$163=""</formula>
    </cfRule>
  </conditionalFormatting>
  <conditionalFormatting sqref="AI118:AM118 AI168:AM168">
    <cfRule type="cellIs" priority="41" dxfId="5" operator="equal" stopIfTrue="1">
      <formula>0</formula>
    </cfRule>
  </conditionalFormatting>
  <conditionalFormatting sqref="L87:L93 AV87:BR87 AS88:BO93 AG86:BR86">
    <cfRule type="expression" priority="42" dxfId="2" stopIfTrue="1">
      <formula>$J$86=""</formula>
    </cfRule>
  </conditionalFormatting>
  <conditionalFormatting sqref="L73:L79 AV73:BR79 AG72:BR72">
    <cfRule type="expression" priority="43" dxfId="2" stopIfTrue="1">
      <formula>$J$72=""</formula>
    </cfRule>
  </conditionalFormatting>
  <conditionalFormatting sqref="AG69:BR69">
    <cfRule type="expression" priority="44" dxfId="2" stopIfTrue="1">
      <formula>$J$69=""</formula>
    </cfRule>
    <cfRule type="expression" priority="45" dxfId="2" stopIfTrue="1">
      <formula>$J$70=""</formula>
    </cfRule>
  </conditionalFormatting>
  <conditionalFormatting sqref="AG70:BR70">
    <cfRule type="expression" priority="46" dxfId="2" stopIfTrue="1">
      <formula>$J$70=""</formula>
    </cfRule>
    <cfRule type="expression" priority="47" dxfId="2" stopIfTrue="1">
      <formula>$J$71=""</formula>
    </cfRule>
  </conditionalFormatting>
  <conditionalFormatting sqref="AG71:BR71">
    <cfRule type="expression" priority="48" dxfId="2" stopIfTrue="1">
      <formula>$J$71=""</formula>
    </cfRule>
    <cfRule type="expression" priority="49" dxfId="2" stopIfTrue="1">
      <formula>$J$72=""</formula>
    </cfRule>
  </conditionalFormatting>
  <conditionalFormatting sqref="L68:AF68">
    <cfRule type="expression" priority="50" dxfId="7" stopIfTrue="1">
      <formula>$AV$68=""</formula>
    </cfRule>
    <cfRule type="expression" priority="51" dxfId="2" stopIfTrue="1">
      <formula>$J$69=""</formula>
    </cfRule>
  </conditionalFormatting>
  <conditionalFormatting sqref="L69:AF69">
    <cfRule type="expression" priority="52" dxfId="7" stopIfTrue="1">
      <formula>$AV$69=""</formula>
    </cfRule>
    <cfRule type="expression" priority="53" dxfId="2" stopIfTrue="1">
      <formula>$J$69=""</formula>
    </cfRule>
    <cfRule type="expression" priority="54" dxfId="2" stopIfTrue="1">
      <formula>$J$70=""</formula>
    </cfRule>
  </conditionalFormatting>
  <conditionalFormatting sqref="L70:AF70">
    <cfRule type="expression" priority="55" dxfId="7" stopIfTrue="1">
      <formula>$AV$70=""</formula>
    </cfRule>
    <cfRule type="expression" priority="56" dxfId="2" stopIfTrue="1">
      <formula>$J$70=""</formula>
    </cfRule>
    <cfRule type="expression" priority="57" dxfId="2" stopIfTrue="1">
      <formula>$J$71=""</formula>
    </cfRule>
  </conditionalFormatting>
  <conditionalFormatting sqref="L71:AF71">
    <cfRule type="expression" priority="58" dxfId="7" stopIfTrue="1">
      <formula>$AV$71=""</formula>
    </cfRule>
    <cfRule type="expression" priority="59" dxfId="2" stopIfTrue="1">
      <formula>$J$71=""</formula>
    </cfRule>
    <cfRule type="expression" priority="60" dxfId="2" stopIfTrue="1">
      <formula>$J$72=""</formula>
    </cfRule>
  </conditionalFormatting>
  <conditionalFormatting sqref="L72:AF72">
    <cfRule type="expression" priority="61" dxfId="7" stopIfTrue="1">
      <formula>$AV$72=""</formula>
    </cfRule>
    <cfRule type="expression" priority="62" dxfId="2" stopIfTrue="1">
      <formula>$J$72=""</formula>
    </cfRule>
  </conditionalFormatting>
  <conditionalFormatting sqref="AG82:BR82">
    <cfRule type="expression" priority="63" dxfId="2" stopIfTrue="1">
      <formula>$J$83=""</formula>
    </cfRule>
  </conditionalFormatting>
  <conditionalFormatting sqref="AG83:BR83">
    <cfRule type="expression" priority="64" dxfId="2" stopIfTrue="1">
      <formula>$J$83=""</formula>
    </cfRule>
    <cfRule type="expression" priority="65" dxfId="2" stopIfTrue="1">
      <formula>$J$84=""</formula>
    </cfRule>
  </conditionalFormatting>
  <conditionalFormatting sqref="AG84:BR84">
    <cfRule type="expression" priority="66" dxfId="2" stopIfTrue="1">
      <formula>$J$84=""</formula>
    </cfRule>
    <cfRule type="expression" priority="67" dxfId="2" stopIfTrue="1">
      <formula>$J$85=""</formula>
    </cfRule>
  </conditionalFormatting>
  <conditionalFormatting sqref="AG85:BR85">
    <cfRule type="expression" priority="68" dxfId="2" stopIfTrue="1">
      <formula>$J$85=""</formula>
    </cfRule>
    <cfRule type="expression" priority="69" dxfId="2" stopIfTrue="1">
      <formula>$J$86=""</formula>
    </cfRule>
  </conditionalFormatting>
  <conditionalFormatting sqref="L82:AF82">
    <cfRule type="expression" priority="70" dxfId="7" stopIfTrue="1">
      <formula>$AV$82=""</formula>
    </cfRule>
    <cfRule type="expression" priority="71" dxfId="2" stopIfTrue="1">
      <formula>$J$83=""</formula>
    </cfRule>
  </conditionalFormatting>
  <conditionalFormatting sqref="L83:AF83">
    <cfRule type="expression" priority="72" dxfId="7" stopIfTrue="1">
      <formula>$AV$83=""</formula>
    </cfRule>
    <cfRule type="expression" priority="73" dxfId="2" stopIfTrue="1">
      <formula>$J$83=""</formula>
    </cfRule>
    <cfRule type="expression" priority="74" dxfId="2" stopIfTrue="1">
      <formula>$J$84=""</formula>
    </cfRule>
  </conditionalFormatting>
  <conditionalFormatting sqref="L84:AF84">
    <cfRule type="expression" priority="75" dxfId="7" stopIfTrue="1">
      <formula>$AV$84=""</formula>
    </cfRule>
    <cfRule type="expression" priority="76" dxfId="2" stopIfTrue="1">
      <formula>$J$84=""</formula>
    </cfRule>
    <cfRule type="expression" priority="77" dxfId="2" stopIfTrue="1">
      <formula>$J$85=""</formula>
    </cfRule>
  </conditionalFormatting>
  <conditionalFormatting sqref="L85:AF85">
    <cfRule type="expression" priority="78" dxfId="7" stopIfTrue="1">
      <formula>$AV$85=""</formula>
    </cfRule>
    <cfRule type="expression" priority="79" dxfId="2" stopIfTrue="1">
      <formula>$J$85=""</formula>
    </cfRule>
    <cfRule type="expression" priority="80" dxfId="2" stopIfTrue="1">
      <formula>$J$86=""</formula>
    </cfRule>
  </conditionalFormatting>
  <conditionalFormatting sqref="L86:AF86">
    <cfRule type="expression" priority="81" dxfId="7" stopIfTrue="1">
      <formula>$AV$86=""</formula>
    </cfRule>
    <cfRule type="expression" priority="82" dxfId="2" stopIfTrue="1">
      <formula>$J$86=""</formula>
    </cfRule>
  </conditionalFormatting>
  <conditionalFormatting sqref="AG96:BO96">
    <cfRule type="expression" priority="83" dxfId="2" stopIfTrue="1">
      <formula>$J$97=""</formula>
    </cfRule>
  </conditionalFormatting>
  <conditionalFormatting sqref="AG97:BO97">
    <cfRule type="expression" priority="84" dxfId="2" stopIfTrue="1">
      <formula>$J$97=""</formula>
    </cfRule>
    <cfRule type="expression" priority="85" dxfId="2" stopIfTrue="1">
      <formula>$J$98=""</formula>
    </cfRule>
  </conditionalFormatting>
  <conditionalFormatting sqref="AG98:BO98">
    <cfRule type="expression" priority="86" dxfId="2" stopIfTrue="1">
      <formula>$J$98=""</formula>
    </cfRule>
    <cfRule type="expression" priority="87" dxfId="2" stopIfTrue="1">
      <formula>$J$99=""</formula>
    </cfRule>
  </conditionalFormatting>
  <conditionalFormatting sqref="L96:AF96">
    <cfRule type="expression" priority="88" dxfId="7" stopIfTrue="1">
      <formula>$AS$96=""</formula>
    </cfRule>
    <cfRule type="expression" priority="89" dxfId="2" stopIfTrue="1">
      <formula>$J$97=""</formula>
    </cfRule>
  </conditionalFormatting>
  <conditionalFormatting sqref="L97:AF97">
    <cfRule type="expression" priority="90" dxfId="7" stopIfTrue="1">
      <formula>$AS$97=""</formula>
    </cfRule>
    <cfRule type="expression" priority="91" dxfId="2" stopIfTrue="1">
      <formula>$J$97=""</formula>
    </cfRule>
    <cfRule type="expression" priority="92" dxfId="2" stopIfTrue="1">
      <formula>$J$98=""</formula>
    </cfRule>
  </conditionalFormatting>
  <conditionalFormatting sqref="L98:AF98">
    <cfRule type="expression" priority="93" dxfId="7" stopIfTrue="1">
      <formula>$AS$98=""</formula>
    </cfRule>
    <cfRule type="expression" priority="94" dxfId="2" stopIfTrue="1">
      <formula>$J$98=""</formula>
    </cfRule>
    <cfRule type="expression" priority="95" dxfId="2" stopIfTrue="1">
      <formula>$J$99=""</formula>
    </cfRule>
  </conditionalFormatting>
  <conditionalFormatting sqref="AG99:BO99">
    <cfRule type="expression" priority="96" dxfId="2" stopIfTrue="1">
      <formula>$J$99=""</formula>
    </cfRule>
  </conditionalFormatting>
  <conditionalFormatting sqref="L99:AF99">
    <cfRule type="expression" priority="97" dxfId="7" stopIfTrue="1">
      <formula>$AS$99=""</formula>
    </cfRule>
    <cfRule type="expression" priority="98" dxfId="2" stopIfTrue="1">
      <formula>$J$99=""</formula>
    </cfRule>
  </conditionalFormatting>
  <conditionalFormatting sqref="AG68:BR68">
    <cfRule type="expression" priority="99" dxfId="2" stopIfTrue="1">
      <formula>$J$69=""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87" r:id="rId1"/>
  <headerFooter alignWithMargins="0">
    <oddFooter xml:space="preserve">&amp;R&amp;P von &amp;N </oddFooter>
  </headerFooter>
  <rowBreaks count="3" manualBreakCount="3">
    <brk id="52" max="255" man="1"/>
    <brk id="106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L1:BR122"/>
  <sheetViews>
    <sheetView workbookViewId="0" topLeftCell="A1">
      <selection activeCell="A1" sqref="A1"/>
    </sheetView>
  </sheetViews>
  <sheetFormatPr defaultColWidth="11.421875" defaultRowHeight="12.75"/>
  <sheetData>
    <row r="1" spans="57:70" s="116" customFormat="1" ht="12.75"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</row>
    <row r="2" spans="12:70" s="116" customFormat="1" ht="13.5">
      <c r="L2" s="138" t="s">
        <v>8</v>
      </c>
      <c r="M2" s="98"/>
      <c r="N2" s="98"/>
      <c r="O2" s="98"/>
      <c r="P2" s="98"/>
      <c r="Q2" s="98"/>
      <c r="R2" s="98"/>
      <c r="S2" s="98"/>
      <c r="T2" s="98"/>
      <c r="U2" s="139"/>
      <c r="V2" s="139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</row>
    <row r="3" spans="12:70" s="116" customFormat="1" ht="12.75">
      <c r="L3" s="98"/>
      <c r="M3" s="140">
        <v>1</v>
      </c>
      <c r="N3" s="140">
        <v>2</v>
      </c>
      <c r="O3" s="140">
        <v>3</v>
      </c>
      <c r="P3" s="141">
        <v>4</v>
      </c>
      <c r="Q3" s="141">
        <v>5</v>
      </c>
      <c r="R3" s="141">
        <v>6</v>
      </c>
      <c r="S3" s="141">
        <v>7</v>
      </c>
      <c r="T3" s="141">
        <v>8</v>
      </c>
      <c r="U3" s="141">
        <v>9</v>
      </c>
      <c r="V3" s="142">
        <v>10</v>
      </c>
      <c r="W3" s="116">
        <v>11</v>
      </c>
      <c r="X3" s="116">
        <v>12</v>
      </c>
      <c r="Y3" s="116">
        <v>13</v>
      </c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</row>
    <row r="4" spans="13:70" s="116" customFormat="1" ht="12.75">
      <c r="M4" s="101"/>
      <c r="N4" s="101"/>
      <c r="O4" s="101"/>
      <c r="P4" s="101"/>
      <c r="Q4" s="143" t="s">
        <v>64</v>
      </c>
      <c r="R4" s="143" t="s">
        <v>31</v>
      </c>
      <c r="S4" s="101" t="s">
        <v>65</v>
      </c>
      <c r="T4" s="101" t="s">
        <v>66</v>
      </c>
      <c r="U4" s="143"/>
      <c r="V4" s="101" t="s">
        <v>67</v>
      </c>
      <c r="W4" s="116" t="s">
        <v>39</v>
      </c>
      <c r="X4" s="116" t="s">
        <v>40</v>
      </c>
      <c r="Y4" s="116" t="s">
        <v>41</v>
      </c>
      <c r="AK4" s="116">
        <v>1</v>
      </c>
      <c r="AL4" s="116" t="str">
        <f aca="true" t="shared" si="0" ref="AL4:AL35">AM4&amp;AN4</f>
        <v>A1A2</v>
      </c>
      <c r="AM4" s="116" t="str">
        <f>P5</f>
        <v>A1</v>
      </c>
      <c r="AN4" s="116" t="str">
        <f>P6</f>
        <v>A2</v>
      </c>
      <c r="AO4" s="116">
        <f>IF(SUMPRODUCT((Ergebniseingabe!$K$26:$K$51=AM4)*(Ergebniseingabe!$AG$26:$AG$51=AN4)*(ISNUMBER(Ergebniseingabe!$BE$26:$BE$51)))=1,SUMPRODUCT((Ergebniseingabe!$K$26:$K$51=AM4)*(Ergebniseingabe!$AG$26:$AG$51=AN4)*(Ergebniseingabe!$BB$26:$BB$51))&amp;":"&amp;SUMPRODUCT((Ergebniseingabe!$K$26:$K$51=AM4)*(Ergebniseingabe!$AG$26:$AG$51=AN4)*(Ergebniseingabe!$BE$26:$BE$51)),"")</f>
      </c>
      <c r="AP4" s="116">
        <f>IF(SUMPRODUCT((Ergebniseingabe!$AG$26:$AG$51=AM4)*(Ergebniseingabe!$K$26:$K$51=AN4)*(ISNUMBER(Ergebniseingabe!$BE$26:$BE$51)))=1,SUMPRODUCT((Ergebniseingabe!$AG$26:$AG$51=AM4)*(Ergebniseingabe!$K$26:$K$51=AN4)*(Ergebniseingabe!$BE$26:$BE$51))&amp;":"&amp;SUMPRODUCT((Ergebniseingabe!$AG$26:$AG$51=AM4)*(Ergebniseingabe!$K$26:$K$51=AN4)*(Ergebniseingabe!$BB$26:$BB$51)),"")</f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</row>
    <row r="5" spans="12:70" s="116" customFormat="1" ht="12.75">
      <c r="L5" s="116">
        <v>1</v>
      </c>
      <c r="M5" s="101">
        <f>RANK(N5,$N$5:$N$9,1)</f>
        <v>1</v>
      </c>
      <c r="N5" s="101">
        <f>O5+ROW()/1000</f>
        <v>1.005</v>
      </c>
      <c r="O5" s="101">
        <f>RANK(U5,$U$5:$U$9)</f>
        <v>1</v>
      </c>
      <c r="P5" s="143" t="str">
        <f>VLOOKUP(L5,Ergebniseingabe!$B$16:$W$20,2,0)</f>
        <v>A1</v>
      </c>
      <c r="Q5" s="144">
        <f>SUMPRODUCT((P5=Ergebniseingabe!$K$26:$AE$51)*(Ergebniseingabe!$BB$26:$BB$51))+SUMPRODUCT((P5=Ergebniseingabe!$AG$26:$BA$51)*(Ergebniseingabe!$BE$26:$BE$51))</f>
        <v>0</v>
      </c>
      <c r="R5" s="144">
        <f>SUMPRODUCT((P5=Ergebniseingabe!$K$26:$AE$51)*(Ergebniseingabe!$BE$26:$BE$51))+SUMPRODUCT((P5=Ergebniseingabe!$AG$26:$BA$51)*(Ergebniseingabe!$BB$26:$BB$51))</f>
        <v>0</v>
      </c>
      <c r="S5" s="144">
        <f>(SUMPRODUCT((P5=Ergebniseingabe!$K$26:$AE$51)*((Ergebniseingabe!$BB$26:$BB$51)&gt;(Ergebniseingabe!$BE$26:$BE$51)))+SUMPRODUCT((P5=Ergebniseingabe!$AG$26:$BA$51)*((Ergebniseingabe!$BE$26:$BE$51)&gt;(Ergebniseingabe!$BB$26:$BB$51))))*3+SUMPRODUCT(((P5=Ergebniseingabe!$K$26:$AE$51)+(P5=Ergebniseingabe!$AG$26:$BA$51))*((Ergebniseingabe!$BE$26:$BE$51)=(Ergebniseingabe!$BB$26:$BB$51))*NOT(ISBLANK(Ergebniseingabe!$BB$26:$BB$51)))</f>
        <v>0</v>
      </c>
      <c r="T5" s="145">
        <f>Q5-R5</f>
        <v>0</v>
      </c>
      <c r="U5" s="144">
        <f>S5*100000+T5*1000+Q5</f>
        <v>0</v>
      </c>
      <c r="V5" s="144">
        <f>SUMPRODUCT((Ergebniseingabe!$K$26:$AE$51=P5)*(Ergebniseingabe!$BB$26:$BB$51&lt;&gt;""))+SUMPRODUCT((Ergebniseingabe!$AG$26:$BA$51=P5)*(Ergebniseingabe!$BE$26:$BE$51&lt;&gt;""))</f>
        <v>0</v>
      </c>
      <c r="W5" s="144">
        <f>SUMPRODUCT((Ergebniseingabe!$K$26:$AE$51=P5)*(Ergebniseingabe!$BB$26:$BB$51&gt;Ergebniseingabe!$BE$26:$BE$51))+SUMPRODUCT((Ergebniseingabe!$AG$26:$BA$51=P5)*(Ergebniseingabe!$BB$26:$BB$51&lt;Ergebniseingabe!$BE$26:$BE$51))</f>
        <v>0</v>
      </c>
      <c r="X5" s="144">
        <f>SUMPRODUCT((Ergebniseingabe!$K$26:$BA$51=P5)*(Ergebniseingabe!$BB$26:$BB$51=Ergebniseingabe!$BE$26:$BE$51)*(Ergebniseingabe!$BB$26:$BB$51&lt;&gt;"")*(Ergebniseingabe!$BE$26:$BE$51&lt;&gt;""))</f>
        <v>0</v>
      </c>
      <c r="Y5" s="144">
        <f>SUMPRODUCT((Ergebniseingabe!$K$26:$AE$51=P5)*(Ergebniseingabe!$BB$26:$BB$51&lt;Ergebniseingabe!$BE$26:$BE$51))+SUMPRODUCT((Ergebniseingabe!$AG$26:$BA$51=P5)*(Ergebniseingabe!$BB$26:$BB$51&gt;Ergebniseingabe!$BE$26:$BE$51))</f>
        <v>0</v>
      </c>
      <c r="AK5" s="116">
        <v>2</v>
      </c>
      <c r="AL5" s="116" t="str">
        <f t="shared" si="0"/>
        <v>A1A3</v>
      </c>
      <c r="AM5" s="116" t="str">
        <f>P5</f>
        <v>A1</v>
      </c>
      <c r="AN5" s="116" t="str">
        <f>P7</f>
        <v>A3</v>
      </c>
      <c r="AO5" s="116">
        <f>IF(SUMPRODUCT((Ergebniseingabe!$K$26:$K$51=AM5)*(Ergebniseingabe!$AG$26:$AG$51=AN5)*(ISNUMBER(Ergebniseingabe!$BE$26:$BE$51)))=1,SUMPRODUCT((Ergebniseingabe!$K$26:$K$51=AM5)*(Ergebniseingabe!$AG$26:$AG$51=AN5)*(Ergebniseingabe!$BB$26:$BB$51))&amp;":"&amp;SUMPRODUCT((Ergebniseingabe!$K$26:$K$51=AM5)*(Ergebniseingabe!$AG$26:$AG$51=AN5)*(Ergebniseingabe!$BE$26:$BE$51)),"")</f>
      </c>
      <c r="AP5" s="116">
        <f>IF(SUMPRODUCT((Ergebniseingabe!$AG$26:$AG$51=AM5)*(Ergebniseingabe!$K$26:$K$51=AN5)*(ISNUMBER(Ergebniseingabe!$BE$26:$BE$51)))=1,SUMPRODUCT((Ergebniseingabe!$AG$26:$AG$51=AM5)*(Ergebniseingabe!$K$26:$K$51=AN5)*(Ergebniseingabe!$BE$26:$BE$51))&amp;":"&amp;SUMPRODUCT((Ergebniseingabe!$AG$26:$AG$51=AM5)*(Ergebniseingabe!$K$26:$K$51=AN5)*(Ergebniseingabe!$BB$26:$BB$51)),"")</f>
      </c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</row>
    <row r="6" spans="12:70" s="116" customFormat="1" ht="12.75">
      <c r="L6" s="116">
        <v>2</v>
      </c>
      <c r="M6" s="101">
        <f>RANK(N6,$N$5:$N$9,1)</f>
        <v>2</v>
      </c>
      <c r="N6" s="101">
        <f>O6+ROW()/1000</f>
        <v>1.006</v>
      </c>
      <c r="O6" s="101">
        <f>RANK(U6,$U$5:$U$9)</f>
        <v>1</v>
      </c>
      <c r="P6" s="143" t="str">
        <f>VLOOKUP(L6,Ergebniseingabe!$B$16:$W$20,2,0)</f>
        <v>A2</v>
      </c>
      <c r="Q6" s="144">
        <f>SUMPRODUCT((P6=Ergebniseingabe!$K$26:$AE$51)*(Ergebniseingabe!$BB$26:$BB$51))+SUMPRODUCT((P6=Ergebniseingabe!$AG$26:$BA$51)*(Ergebniseingabe!$BE$26:$BE$51))</f>
        <v>0</v>
      </c>
      <c r="R6" s="144">
        <f>SUMPRODUCT((P6=Ergebniseingabe!$K$26:$AE$51)*(Ergebniseingabe!$BE$26:$BE$51))+SUMPRODUCT((P6=Ergebniseingabe!$AG$26:$BA$51)*(Ergebniseingabe!$BB$26:$BB$51))</f>
        <v>0</v>
      </c>
      <c r="S6" s="144">
        <f>(SUMPRODUCT((P6=Ergebniseingabe!$K$26:$AE$51)*((Ergebniseingabe!$BB$26:$BB$51)&gt;(Ergebniseingabe!$BE$26:$BE$51)))+SUMPRODUCT((P6=Ergebniseingabe!$AG$26:$BA$51)*((Ergebniseingabe!$BE$26:$BE$51)&gt;(Ergebniseingabe!$BB$26:$BB$51))))*3+SUMPRODUCT(((P6=Ergebniseingabe!$K$26:$AE$51)+(P6=Ergebniseingabe!$AG$26:$BA$51))*((Ergebniseingabe!$BE$26:$BE$51)=(Ergebniseingabe!$BB$26:$BB$51))*NOT(ISBLANK(Ergebniseingabe!$BB$26:$BB$51)))</f>
        <v>0</v>
      </c>
      <c r="T6" s="145">
        <f>Q6-R6</f>
        <v>0</v>
      </c>
      <c r="U6" s="144">
        <f>S6*100000+T6*1000+Q6</f>
        <v>0</v>
      </c>
      <c r="V6" s="144">
        <f>SUMPRODUCT((Ergebniseingabe!$K$26:$AE$51=P6)*(Ergebniseingabe!$BB$26:$BB$51&lt;&gt;""))+SUMPRODUCT((Ergebniseingabe!$AG$26:$BA$51=P6)*(Ergebniseingabe!$BE$26:$BE$51&lt;&gt;""))</f>
        <v>0</v>
      </c>
      <c r="W6" s="144">
        <f>SUMPRODUCT((Ergebniseingabe!$K$26:$AE$51=P6)*(Ergebniseingabe!$BB$26:$BB$51&gt;Ergebniseingabe!$BE$26:$BE$51))+SUMPRODUCT((Ergebniseingabe!$AG$26:$BA$51=P6)*(Ergebniseingabe!$BB$26:$BB$51&lt;Ergebniseingabe!$BE$26:$BE$51))</f>
        <v>0</v>
      </c>
      <c r="X6" s="144">
        <f>SUMPRODUCT((Ergebniseingabe!$K$26:$BA$51=P6)*(Ergebniseingabe!$BB$26:$BB$51=Ergebniseingabe!$BE$26:$BE$51)*(Ergebniseingabe!$BB$26:$BB$51&lt;&gt;"")*(Ergebniseingabe!$BE$26:$BE$51&lt;&gt;""))</f>
        <v>0</v>
      </c>
      <c r="Y6" s="144">
        <f>SUMPRODUCT((Ergebniseingabe!$K$26:$AE$51=P6)*(Ergebniseingabe!$BB$26:$BB$51&lt;Ergebniseingabe!$BE$26:$BE$51))+SUMPRODUCT((Ergebniseingabe!$AG$26:$BA$51=P6)*(Ergebniseingabe!$BB$26:$BB$51&gt;Ergebniseingabe!$BE$26:$BE$51))</f>
        <v>0</v>
      </c>
      <c r="AK6" s="116">
        <v>3</v>
      </c>
      <c r="AL6" s="116" t="str">
        <f t="shared" si="0"/>
        <v>A1A4</v>
      </c>
      <c r="AM6" s="116" t="str">
        <f>P5</f>
        <v>A1</v>
      </c>
      <c r="AN6" s="116" t="str">
        <f>P8</f>
        <v>A4</v>
      </c>
      <c r="AO6" s="116">
        <f>IF(SUMPRODUCT((Ergebniseingabe!$K$26:$K$51=AM6)*(Ergebniseingabe!$AG$26:$AG$51=AN6)*(ISNUMBER(Ergebniseingabe!$BE$26:$BE$51)))=1,SUMPRODUCT((Ergebniseingabe!$K$26:$K$51=AM6)*(Ergebniseingabe!$AG$26:$AG$51=AN6)*(Ergebniseingabe!$BB$26:$BB$51))&amp;":"&amp;SUMPRODUCT((Ergebniseingabe!$K$26:$K$51=AM6)*(Ergebniseingabe!$AG$26:$AG$51=AN6)*(Ergebniseingabe!$BE$26:$BE$51)),"")</f>
      </c>
      <c r="AP6" s="116">
        <f>IF(SUMPRODUCT((Ergebniseingabe!$AG$26:$AG$51=AM6)*(Ergebniseingabe!$K$26:$K$51=AN6)*(ISNUMBER(Ergebniseingabe!$BE$26:$BE$51)))=1,SUMPRODUCT((Ergebniseingabe!$AG$26:$AG$51=AM6)*(Ergebniseingabe!$K$26:$K$51=AN6)*(Ergebniseingabe!$BE$26:$BE$51))&amp;":"&amp;SUMPRODUCT((Ergebniseingabe!$AG$26:$AG$51=AM6)*(Ergebniseingabe!$K$26:$K$51=AN6)*(Ergebniseingabe!$BB$26:$BB$51)),"")</f>
      </c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</row>
    <row r="7" spans="12:70" s="116" customFormat="1" ht="12.75">
      <c r="L7" s="116">
        <v>3</v>
      </c>
      <c r="M7" s="101">
        <f>RANK(N7,$N$5:$N$9,1)</f>
        <v>3</v>
      </c>
      <c r="N7" s="101">
        <f>O7+ROW()/1000</f>
        <v>1.007</v>
      </c>
      <c r="O7" s="101">
        <f>RANK(U7,$U$5:$U$9)</f>
        <v>1</v>
      </c>
      <c r="P7" s="143" t="str">
        <f>VLOOKUP(L7,Ergebniseingabe!$B$16:$W$20,2,0)</f>
        <v>A3</v>
      </c>
      <c r="Q7" s="144">
        <f>SUMPRODUCT((P7=Ergebniseingabe!$K$26:$AE$51)*(Ergebniseingabe!$BB$26:$BB$51))+SUMPRODUCT((P7=Ergebniseingabe!$AG$26:$BA$51)*(Ergebniseingabe!$BE$26:$BE$51))</f>
        <v>0</v>
      </c>
      <c r="R7" s="144">
        <f>SUMPRODUCT((P7=Ergebniseingabe!$K$26:$AE$51)*(Ergebniseingabe!$BE$26:$BE$51))+SUMPRODUCT((P7=Ergebniseingabe!$AG$26:$BA$51)*(Ergebniseingabe!$BB$26:$BB$51))</f>
        <v>0</v>
      </c>
      <c r="S7" s="144">
        <f>(SUMPRODUCT((P7=Ergebniseingabe!$K$26:$AE$51)*((Ergebniseingabe!$BB$26:$BB$51)&gt;(Ergebniseingabe!$BE$26:$BE$51)))+SUMPRODUCT((P7=Ergebniseingabe!$AG$26:$BA$51)*((Ergebniseingabe!$BE$26:$BE$51)&gt;(Ergebniseingabe!$BB$26:$BB$51))))*3+SUMPRODUCT(((P7=Ergebniseingabe!$K$26:$AE$51)+(P7=Ergebniseingabe!$AG$26:$BA$51))*((Ergebniseingabe!$BE$26:$BE$51)=(Ergebniseingabe!$BB$26:$BB$51))*NOT(ISBLANK(Ergebniseingabe!$BB$26:$BB$51)))</f>
        <v>0</v>
      </c>
      <c r="T7" s="145">
        <f>Q7-R7</f>
        <v>0</v>
      </c>
      <c r="U7" s="144">
        <f>S7*100000+T7*1000+Q7</f>
        <v>0</v>
      </c>
      <c r="V7" s="144">
        <f>SUMPRODUCT((Ergebniseingabe!$K$26:$AE$51=P7)*(Ergebniseingabe!$BB$26:$BB$51&lt;&gt;""))+SUMPRODUCT((Ergebniseingabe!$AG$26:$BA$51=P7)*(Ergebniseingabe!$BE$26:$BE$51&lt;&gt;""))</f>
        <v>0</v>
      </c>
      <c r="W7" s="144">
        <f>SUMPRODUCT((Ergebniseingabe!$K$26:$AE$51=P7)*(Ergebniseingabe!$BB$26:$BB$51&gt;Ergebniseingabe!$BE$26:$BE$51))+SUMPRODUCT((Ergebniseingabe!$AG$26:$BA$51=P7)*(Ergebniseingabe!$BB$26:$BB$51&lt;Ergebniseingabe!$BE$26:$BE$51))</f>
        <v>0</v>
      </c>
      <c r="X7" s="144">
        <f>SUMPRODUCT((Ergebniseingabe!$K$26:$BA$51=P7)*(Ergebniseingabe!$BB$26:$BB$51=Ergebniseingabe!$BE$26:$BE$51)*(Ergebniseingabe!$BB$26:$BB$51&lt;&gt;"")*(Ergebniseingabe!$BE$26:$BE$51&lt;&gt;""))</f>
        <v>0</v>
      </c>
      <c r="Y7" s="144">
        <f>SUMPRODUCT((Ergebniseingabe!$K$26:$AE$51=P7)*(Ergebniseingabe!$BB$26:$BB$51&lt;Ergebniseingabe!$BE$26:$BE$51))+SUMPRODUCT((Ergebniseingabe!$AG$26:$BA$51=P7)*(Ergebniseingabe!$BB$26:$BB$51&gt;Ergebniseingabe!$BE$26:$BE$51))</f>
        <v>0</v>
      </c>
      <c r="AK7" s="116">
        <v>4</v>
      </c>
      <c r="AL7" s="116" t="str">
        <f t="shared" si="0"/>
        <v>A1A5</v>
      </c>
      <c r="AM7" s="116" t="str">
        <f>P5</f>
        <v>A1</v>
      </c>
      <c r="AN7" s="116" t="str">
        <f>P9</f>
        <v>A5</v>
      </c>
      <c r="AO7" s="116">
        <f>IF(SUMPRODUCT((Ergebniseingabe!$K$26:$K$51=AM7)*(Ergebniseingabe!$AG$26:$AG$51=AN7)*(ISNUMBER(Ergebniseingabe!$BE$26:$BE$51)))=1,SUMPRODUCT((Ergebniseingabe!$K$26:$K$51=AM7)*(Ergebniseingabe!$AG$26:$AG$51=AN7)*(Ergebniseingabe!$BB$26:$BB$51))&amp;":"&amp;SUMPRODUCT((Ergebniseingabe!$K$26:$K$51=AM7)*(Ergebniseingabe!$AG$26:$AG$51=AN7)*(Ergebniseingabe!$BE$26:$BE$51)),"")</f>
      </c>
      <c r="AP7" s="116">
        <f>IF(SUMPRODUCT((Ergebniseingabe!$AG$26:$AG$51=AM7)*(Ergebniseingabe!$K$26:$K$51=AN7)*(ISNUMBER(Ergebniseingabe!$BE$26:$BE$51)))=1,SUMPRODUCT((Ergebniseingabe!$AG$26:$AG$51=AM7)*(Ergebniseingabe!$K$26:$K$51=AN7)*(Ergebniseingabe!$BE$26:$BE$51))&amp;":"&amp;SUMPRODUCT((Ergebniseingabe!$AG$26:$AG$51=AM7)*(Ergebniseingabe!$K$26:$K$51=AN7)*(Ergebniseingabe!$BB$26:$BB$51)),"")</f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</row>
    <row r="8" spans="12:70" s="116" customFormat="1" ht="12.75">
      <c r="L8" s="116">
        <v>4</v>
      </c>
      <c r="M8" s="101">
        <f>RANK(N8,$N$5:$N$9,1)</f>
        <v>4</v>
      </c>
      <c r="N8" s="101">
        <f>O8+ROW()/1000</f>
        <v>1.008</v>
      </c>
      <c r="O8" s="101">
        <f>RANK(U8,$U$5:$U$9)</f>
        <v>1</v>
      </c>
      <c r="P8" s="143" t="str">
        <f>VLOOKUP(L8,Ergebniseingabe!$B$16:$W$20,2,0)</f>
        <v>A4</v>
      </c>
      <c r="Q8" s="144">
        <f>SUMPRODUCT((P8=Ergebniseingabe!$K$26:$AE$51)*(Ergebniseingabe!$BB$26:$BB$51))+SUMPRODUCT((P8=Ergebniseingabe!$AG$26:$BA$51)*(Ergebniseingabe!$BE$26:$BE$51))</f>
        <v>0</v>
      </c>
      <c r="R8" s="144">
        <f>SUMPRODUCT((P8=Ergebniseingabe!$K$26:$AE$51)*(Ergebniseingabe!$BE$26:$BE$51))+SUMPRODUCT((P8=Ergebniseingabe!$AG$26:$BA$51)*(Ergebniseingabe!$BB$26:$BB$51))</f>
        <v>0</v>
      </c>
      <c r="S8" s="144">
        <f>(SUMPRODUCT((P8=Ergebniseingabe!$K$26:$AE$51)*((Ergebniseingabe!$BB$26:$BB$51)&gt;(Ergebniseingabe!$BE$26:$BE$51)))+SUMPRODUCT((P8=Ergebniseingabe!$AG$26:$BA$51)*((Ergebniseingabe!$BE$26:$BE$51)&gt;(Ergebniseingabe!$BB$26:$BB$51))))*3+SUMPRODUCT(((P8=Ergebniseingabe!$K$26:$AE$51)+(P8=Ergebniseingabe!$AG$26:$BA$51))*((Ergebniseingabe!$BE$26:$BE$51)=(Ergebniseingabe!$BB$26:$BB$51))*NOT(ISBLANK(Ergebniseingabe!$BB$26:$BB$51)))</f>
        <v>0</v>
      </c>
      <c r="T8" s="145">
        <f>Q8-R8</f>
        <v>0</v>
      </c>
      <c r="U8" s="144">
        <f>S8*100000+T8*1000+Q8</f>
        <v>0</v>
      </c>
      <c r="V8" s="144">
        <f>SUMPRODUCT((Ergebniseingabe!$K$26:$AE$51=P8)*(Ergebniseingabe!$BB$26:$BB$51&lt;&gt;""))+SUMPRODUCT((Ergebniseingabe!$AG$26:$BA$51=P8)*(Ergebniseingabe!$BE$26:$BE$51&lt;&gt;""))</f>
        <v>0</v>
      </c>
      <c r="W8" s="144">
        <f>SUMPRODUCT((Ergebniseingabe!$K$26:$AE$51=P8)*(Ergebniseingabe!$BB$26:$BB$51&gt;Ergebniseingabe!$BE$26:$BE$51))+SUMPRODUCT((Ergebniseingabe!$AG$26:$BA$51=P8)*(Ergebniseingabe!$BB$26:$BB$51&lt;Ergebniseingabe!$BE$26:$BE$51))</f>
        <v>0</v>
      </c>
      <c r="X8" s="144">
        <f>SUMPRODUCT((Ergebniseingabe!$K$26:$BA$51=P8)*(Ergebniseingabe!$BB$26:$BB$51=Ergebniseingabe!$BE$26:$BE$51)*(Ergebniseingabe!$BB$26:$BB$51&lt;&gt;"")*(Ergebniseingabe!$BE$26:$BE$51&lt;&gt;""))</f>
        <v>0</v>
      </c>
      <c r="Y8" s="144">
        <f>SUMPRODUCT((Ergebniseingabe!$K$26:$AE$51=P8)*(Ergebniseingabe!$BB$26:$BB$51&lt;Ergebniseingabe!$BE$26:$BE$51))+SUMPRODUCT((Ergebniseingabe!$AG$26:$BA$51=P8)*(Ergebniseingabe!$BB$26:$BB$51&gt;Ergebniseingabe!$BE$26:$BE$51))</f>
        <v>0</v>
      </c>
      <c r="AK8" s="116">
        <v>5</v>
      </c>
      <c r="AL8" s="116" t="str">
        <f t="shared" si="0"/>
        <v>A2A3</v>
      </c>
      <c r="AM8" s="116" t="str">
        <f>P6</f>
        <v>A2</v>
      </c>
      <c r="AN8" s="116" t="str">
        <f>P7</f>
        <v>A3</v>
      </c>
      <c r="AO8" s="116">
        <f>IF(SUMPRODUCT((Ergebniseingabe!$K$26:$K$51=AM8)*(Ergebniseingabe!$AG$26:$AG$51=AN8)*(ISNUMBER(Ergebniseingabe!$BE$26:$BE$51)))=1,SUMPRODUCT((Ergebniseingabe!$K$26:$K$51=AM8)*(Ergebniseingabe!$AG$26:$AG$51=AN8)*(Ergebniseingabe!$BB$26:$BB$51))&amp;":"&amp;SUMPRODUCT((Ergebniseingabe!$K$26:$K$51=AM8)*(Ergebniseingabe!$AG$26:$AG$51=AN8)*(Ergebniseingabe!$BE$26:$BE$51)),"")</f>
      </c>
      <c r="AP8" s="116">
        <f>IF(SUMPRODUCT((Ergebniseingabe!$AG$26:$AG$51=AM8)*(Ergebniseingabe!$K$26:$K$51=AN8)*(ISNUMBER(Ergebniseingabe!$BE$26:$BE$51)))=1,SUMPRODUCT((Ergebniseingabe!$AG$26:$AG$51=AM8)*(Ergebniseingabe!$K$26:$K$51=AN8)*(Ergebniseingabe!$BE$26:$BE$51))&amp;":"&amp;SUMPRODUCT((Ergebniseingabe!$AG$26:$AG$51=AM8)*(Ergebniseingabe!$K$26:$K$51=AN8)*(Ergebniseingabe!$BB$26:$BB$51)),"")</f>
      </c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</row>
    <row r="9" spans="12:70" s="116" customFormat="1" ht="12.75">
      <c r="L9" s="116">
        <v>5</v>
      </c>
      <c r="M9" s="101">
        <f>RANK(N9,$N$5:$N$9,1)</f>
        <v>5</v>
      </c>
      <c r="N9" s="101">
        <f>O9+ROW()/1000</f>
        <v>1.009</v>
      </c>
      <c r="O9" s="101">
        <f>RANK(U9,$U$5:$U$9)</f>
        <v>1</v>
      </c>
      <c r="P9" s="143" t="str">
        <f>VLOOKUP(L9,Ergebniseingabe!$B$16:$W$20,2,0)</f>
        <v>A5</v>
      </c>
      <c r="Q9" s="144">
        <f>SUMPRODUCT((P9=Ergebniseingabe!$K$26:$AE$51)*(Ergebniseingabe!$BB$26:$BB$51))+SUMPRODUCT((P9=Ergebniseingabe!$AG$26:$BA$51)*(Ergebniseingabe!$BE$26:$BE$51))</f>
        <v>0</v>
      </c>
      <c r="R9" s="144">
        <f>SUMPRODUCT((P9=Ergebniseingabe!$K$26:$AE$51)*(Ergebniseingabe!$BE$26:$BE$51))+SUMPRODUCT((P9=Ergebniseingabe!$AG$26:$BA$51)*(Ergebniseingabe!$BB$26:$BB$51))</f>
        <v>0</v>
      </c>
      <c r="S9" s="144">
        <f>(SUMPRODUCT((P9=Ergebniseingabe!$K$26:$AE$51)*((Ergebniseingabe!$BB$26:$BB$51)&gt;(Ergebniseingabe!$BE$26:$BE$51)))+SUMPRODUCT((P9=Ergebniseingabe!$AG$26:$BA$51)*((Ergebniseingabe!$BE$26:$BE$51)&gt;(Ergebniseingabe!$BB$26:$BB$51))))*3+SUMPRODUCT(((P9=Ergebniseingabe!$K$26:$AE$51)+(P9=Ergebniseingabe!$AG$26:$BA$51))*((Ergebniseingabe!$BE$26:$BE$51)=(Ergebniseingabe!$BB$26:$BB$51))*NOT(ISBLANK(Ergebniseingabe!$BB$26:$BB$51)))</f>
        <v>0</v>
      </c>
      <c r="T9" s="145">
        <f>Q9-R9</f>
        <v>0</v>
      </c>
      <c r="U9" s="144">
        <f>S9*100000+T9*1000+Q9</f>
        <v>0</v>
      </c>
      <c r="V9" s="144">
        <f>SUMPRODUCT((Ergebniseingabe!$K$26:$AE$51=P9)*(Ergebniseingabe!$BB$26:$BB$51&lt;&gt;""))+SUMPRODUCT((Ergebniseingabe!$AG$26:$BA$51=P9)*(Ergebniseingabe!$BE$26:$BE$51&lt;&gt;""))</f>
        <v>0</v>
      </c>
      <c r="W9" s="144">
        <f>SUMPRODUCT((Ergebniseingabe!$K$26:$AE$51=P9)*(Ergebniseingabe!$BB$26:$BB$51&gt;Ergebniseingabe!$BE$26:$BE$51))+SUMPRODUCT((Ergebniseingabe!$AG$26:$BA$51=P9)*(Ergebniseingabe!$BB$26:$BB$51&lt;Ergebniseingabe!$BE$26:$BE$51))</f>
        <v>0</v>
      </c>
      <c r="X9" s="144">
        <f>SUMPRODUCT((Ergebniseingabe!$K$26:$BA$51=P9)*(Ergebniseingabe!$BB$26:$BB$51=Ergebniseingabe!$BE$26:$BE$51)*(Ergebniseingabe!$BB$26:$BB$51&lt;&gt;"")*(Ergebniseingabe!$BE$26:$BE$51&lt;&gt;""))</f>
        <v>0</v>
      </c>
      <c r="Y9" s="144">
        <f>SUMPRODUCT((Ergebniseingabe!$K$26:$AE$51=P9)*(Ergebniseingabe!$BB$26:$BB$51&lt;Ergebniseingabe!$BE$26:$BE$51))+SUMPRODUCT((Ergebniseingabe!$AG$26:$BA$51=P9)*(Ergebniseingabe!$BB$26:$BB$51&gt;Ergebniseingabe!$BE$26:$BE$51))</f>
        <v>0</v>
      </c>
      <c r="AK9" s="116">
        <v>6</v>
      </c>
      <c r="AL9" s="116" t="str">
        <f t="shared" si="0"/>
        <v>A2A4</v>
      </c>
      <c r="AM9" s="116" t="str">
        <f>P6</f>
        <v>A2</v>
      </c>
      <c r="AN9" s="116" t="str">
        <f>P8</f>
        <v>A4</v>
      </c>
      <c r="AO9" s="116">
        <f>IF(SUMPRODUCT((Ergebniseingabe!$K$26:$K$51=AM9)*(Ergebniseingabe!$AG$26:$AG$51=AN9)*(ISNUMBER(Ergebniseingabe!$BE$26:$BE$51)))=1,SUMPRODUCT((Ergebniseingabe!$K$26:$K$51=AM9)*(Ergebniseingabe!$AG$26:$AG$51=AN9)*(Ergebniseingabe!$BB$26:$BB$51))&amp;":"&amp;SUMPRODUCT((Ergebniseingabe!$K$26:$K$51=AM9)*(Ergebniseingabe!$AG$26:$AG$51=AN9)*(Ergebniseingabe!$BE$26:$BE$51)),"")</f>
      </c>
      <c r="AP9" s="116">
        <f>IF(SUMPRODUCT((Ergebniseingabe!$AG$26:$AG$51=AM9)*(Ergebniseingabe!$K$26:$K$51=AN9)*(ISNUMBER(Ergebniseingabe!$BE$26:$BE$51)))=1,SUMPRODUCT((Ergebniseingabe!$AG$26:$AG$51=AM9)*(Ergebniseingabe!$K$26:$K$51=AN9)*(Ergebniseingabe!$BE$26:$BE$51))&amp;":"&amp;SUMPRODUCT((Ergebniseingabe!$AG$26:$AG$51=AM9)*(Ergebniseingabe!$K$26:$K$51=AN9)*(Ergebniseingabe!$BB$26:$BB$51)),"")</f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</row>
    <row r="10" spans="12:70" s="116" customFormat="1" ht="12.75">
      <c r="L10" s="116">
        <f>SUM(COUNT(L5:L9)*(COUNT(L5:L9)-1))</f>
        <v>20</v>
      </c>
      <c r="M10" s="143"/>
      <c r="N10" s="143"/>
      <c r="O10" s="101">
        <f>COUNTIF($O$5:$O$9,1)</f>
        <v>5</v>
      </c>
      <c r="P10" s="143"/>
      <c r="Q10" s="143"/>
      <c r="R10" s="143"/>
      <c r="S10" s="143"/>
      <c r="T10" s="143"/>
      <c r="U10" s="143"/>
      <c r="V10" s="143">
        <f>SUM($V$5:$V$9)</f>
        <v>0</v>
      </c>
      <c r="AK10" s="116">
        <v>7</v>
      </c>
      <c r="AL10" s="116" t="str">
        <f t="shared" si="0"/>
        <v>A2A5</v>
      </c>
      <c r="AM10" s="116" t="str">
        <f>P6</f>
        <v>A2</v>
      </c>
      <c r="AN10" s="116" t="str">
        <f>P9</f>
        <v>A5</v>
      </c>
      <c r="AO10" s="116">
        <f>IF(SUMPRODUCT((Ergebniseingabe!$K$26:$K$51=AM10)*(Ergebniseingabe!$AG$26:$AG$51=AN10)*(ISNUMBER(Ergebniseingabe!$BE$26:$BE$51)))=1,SUMPRODUCT((Ergebniseingabe!$K$26:$K$51=AM10)*(Ergebniseingabe!$AG$26:$AG$51=AN10)*(Ergebniseingabe!$BB$26:$BB$51))&amp;":"&amp;SUMPRODUCT((Ergebniseingabe!$K$26:$K$51=AM10)*(Ergebniseingabe!$AG$26:$AG$51=AN10)*(Ergebniseingabe!$BE$26:$BE$51)),"")</f>
      </c>
      <c r="AP10" s="116">
        <f>IF(SUMPRODUCT((Ergebniseingabe!$AG$26:$AG$51=AM10)*(Ergebniseingabe!$K$26:$K$51=AN10)*(ISNUMBER(Ergebniseingabe!$BE$26:$BE$51)))=1,SUMPRODUCT((Ergebniseingabe!$AG$26:$AG$51=AM10)*(Ergebniseingabe!$K$26:$K$51=AN10)*(Ergebniseingabe!$BE$26:$BE$51))&amp;":"&amp;SUMPRODUCT((Ergebniseingabe!$AG$26:$AG$51=AM10)*(Ergebniseingabe!$K$26:$K$51=AN10)*(Ergebniseingabe!$BB$26:$BB$51)),"")</f>
      </c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</row>
    <row r="11" spans="12:70" s="116" customFormat="1" ht="12.75">
      <c r="L11" s="98"/>
      <c r="M11" s="98"/>
      <c r="N11" s="98"/>
      <c r="O11" s="101">
        <f>COUNTIF($O$5:$O$9,2)</f>
        <v>0</v>
      </c>
      <c r="P11" s="98"/>
      <c r="Q11" s="98"/>
      <c r="R11" s="98"/>
      <c r="S11" s="98"/>
      <c r="T11" s="98"/>
      <c r="U11" s="139"/>
      <c r="V11" s="139"/>
      <c r="AK11" s="116">
        <v>8</v>
      </c>
      <c r="AL11" s="116" t="str">
        <f t="shared" si="0"/>
        <v>A3A4</v>
      </c>
      <c r="AM11" s="116" t="str">
        <f>P7</f>
        <v>A3</v>
      </c>
      <c r="AN11" s="116" t="str">
        <f>P8</f>
        <v>A4</v>
      </c>
      <c r="AO11" s="116">
        <f>IF(SUMPRODUCT((Ergebniseingabe!$K$26:$K$51=AM11)*(Ergebniseingabe!$AG$26:$AG$51=AN11)*(ISNUMBER(Ergebniseingabe!$BE$26:$BE$51)))=1,SUMPRODUCT((Ergebniseingabe!$K$26:$K$51=AM11)*(Ergebniseingabe!$AG$26:$AG$51=AN11)*(Ergebniseingabe!$BB$26:$BB$51))&amp;":"&amp;SUMPRODUCT((Ergebniseingabe!$K$26:$K$51=AM11)*(Ergebniseingabe!$AG$26:$AG$51=AN11)*(Ergebniseingabe!$BE$26:$BE$51)),"")</f>
      </c>
      <c r="AP11" s="116">
        <f>IF(SUMPRODUCT((Ergebniseingabe!$AG$26:$AG$51=AM11)*(Ergebniseingabe!$K$26:$K$51=AN11)*(ISNUMBER(Ergebniseingabe!$BE$26:$BE$51)))=1,SUMPRODUCT((Ergebniseingabe!$AG$26:$AG$51=AM11)*(Ergebniseingabe!$K$26:$K$51=AN11)*(Ergebniseingabe!$BE$26:$BE$51))&amp;":"&amp;SUMPRODUCT((Ergebniseingabe!$AG$26:$AG$51=AM11)*(Ergebniseingabe!$K$26:$K$51=AN11)*(Ergebniseingabe!$BB$26:$BB$51)),"")</f>
      </c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</row>
    <row r="12" spans="12:70" s="116" customFormat="1" ht="12.75">
      <c r="L12" s="98"/>
      <c r="M12" s="98"/>
      <c r="N12" s="98"/>
      <c r="O12" s="101">
        <f>COUNTIF($O$5:$O$9,3)</f>
        <v>0</v>
      </c>
      <c r="P12" s="98"/>
      <c r="Q12" s="98"/>
      <c r="R12" s="98"/>
      <c r="S12" s="98"/>
      <c r="T12" s="98"/>
      <c r="U12" s="139"/>
      <c r="V12" s="139"/>
      <c r="AK12" s="116">
        <v>9</v>
      </c>
      <c r="AL12" s="116" t="str">
        <f t="shared" si="0"/>
        <v>A3A5</v>
      </c>
      <c r="AM12" s="116" t="str">
        <f>P7</f>
        <v>A3</v>
      </c>
      <c r="AN12" s="116" t="str">
        <f>P9</f>
        <v>A5</v>
      </c>
      <c r="AO12" s="116">
        <f>IF(SUMPRODUCT((Ergebniseingabe!$K$26:$K$51=AM12)*(Ergebniseingabe!$AG$26:$AG$51=AN12)*(ISNUMBER(Ergebniseingabe!$BE$26:$BE$51)))=1,SUMPRODUCT((Ergebniseingabe!$K$26:$K$51=AM12)*(Ergebniseingabe!$AG$26:$AG$51=AN12)*(Ergebniseingabe!$BB$26:$BB$51))&amp;":"&amp;SUMPRODUCT((Ergebniseingabe!$K$26:$K$51=AM12)*(Ergebniseingabe!$AG$26:$AG$51=AN12)*(Ergebniseingabe!$BE$26:$BE$51)),"")</f>
      </c>
      <c r="AP12" s="116">
        <f>IF(SUMPRODUCT((Ergebniseingabe!$AG$26:$AG$51=AM12)*(Ergebniseingabe!$K$26:$K$51=AN12)*(ISNUMBER(Ergebniseingabe!$BE$26:$BE$51)))=1,SUMPRODUCT((Ergebniseingabe!$AG$26:$AG$51=AM12)*(Ergebniseingabe!$K$26:$K$51=AN12)*(Ergebniseingabe!$BE$26:$BE$51))&amp;":"&amp;SUMPRODUCT((Ergebniseingabe!$AG$26:$AG$51=AM12)*(Ergebniseingabe!$K$26:$K$51=AN12)*(Ergebniseingabe!$BB$26:$BB$51)),"")</f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</row>
    <row r="13" spans="12:70" s="116" customFormat="1" ht="12.75">
      <c r="L13" s="98"/>
      <c r="M13" s="98"/>
      <c r="N13" s="98"/>
      <c r="O13" s="101">
        <f>COUNTIF($O$5:$O$9,4)</f>
        <v>0</v>
      </c>
      <c r="P13" s="98"/>
      <c r="Q13" s="98"/>
      <c r="R13" s="98"/>
      <c r="S13" s="98"/>
      <c r="T13" s="98"/>
      <c r="U13" s="139"/>
      <c r="V13" s="139"/>
      <c r="AK13" s="116">
        <v>10</v>
      </c>
      <c r="AL13" s="116" t="str">
        <f t="shared" si="0"/>
        <v>A4A5</v>
      </c>
      <c r="AM13" s="116" t="str">
        <f>P8</f>
        <v>A4</v>
      </c>
      <c r="AN13" s="116" t="str">
        <f>P9</f>
        <v>A5</v>
      </c>
      <c r="AO13" s="116">
        <f>IF(SUMPRODUCT((Ergebniseingabe!$K$26:$K$51=AM13)*(Ergebniseingabe!$AG$26:$AG$51=AN13)*(ISNUMBER(Ergebniseingabe!$BE$26:$BE$51)))=1,SUMPRODUCT((Ergebniseingabe!$K$26:$K$51=AM13)*(Ergebniseingabe!$AG$26:$AG$51=AN13)*(Ergebniseingabe!$BB$26:$BB$51))&amp;":"&amp;SUMPRODUCT((Ergebniseingabe!$K$26:$K$51=AM13)*(Ergebniseingabe!$AG$26:$AG$51=AN13)*(Ergebniseingabe!$BE$26:$BE$51)),"")</f>
      </c>
      <c r="AP13" s="116">
        <f>IF(SUMPRODUCT((Ergebniseingabe!$AG$26:$AG$51=AM13)*(Ergebniseingabe!$K$26:$K$51=AN13)*(ISNUMBER(Ergebniseingabe!$BE$26:$BE$51)))=1,SUMPRODUCT((Ergebniseingabe!$AG$26:$AG$51=AM13)*(Ergebniseingabe!$K$26:$K$51=AN13)*(Ergebniseingabe!$BE$26:$BE$51))&amp;":"&amp;SUMPRODUCT((Ergebniseingabe!$AG$26:$AG$51=AM13)*(Ergebniseingabe!$K$26:$K$51=AN13)*(Ergebniseingabe!$BB$26:$BB$51)),"")</f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</row>
    <row r="14" spans="12:70" s="116" customFormat="1" ht="12.75">
      <c r="L14" s="146"/>
      <c r="M14" s="146"/>
      <c r="N14" s="146"/>
      <c r="O14" s="146"/>
      <c r="AK14" s="116">
        <v>1</v>
      </c>
      <c r="AL14" s="116" t="str">
        <f t="shared" si="0"/>
        <v>A2A1</v>
      </c>
      <c r="AM14" s="116" t="str">
        <f aca="true" t="shared" si="1" ref="AM14:AM23">AN4</f>
        <v>A2</v>
      </c>
      <c r="AN14" s="116" t="str">
        <f aca="true" t="shared" si="2" ref="AN14:AN23">AM4</f>
        <v>A1</v>
      </c>
      <c r="AO14" s="116">
        <f>IF(SUMPRODUCT((Ergebniseingabe!$K$26:$K$51=AM14)*(Ergebniseingabe!$AG$26:$AG$51=AN14)*(ISNUMBER(Ergebniseingabe!$BE$26:$BE$51)))=1,SUMPRODUCT((Ergebniseingabe!$K$26:$K$51=AM14)*(Ergebniseingabe!$AG$26:$AG$51=AN14)*(Ergebniseingabe!$BB$26:$BB$51))&amp;":"&amp;SUMPRODUCT((Ergebniseingabe!$K$26:$K$51=AM14)*(Ergebniseingabe!$AG$26:$AG$51=AN14)*(Ergebniseingabe!$BE$26:$BE$51)),"")</f>
      </c>
      <c r="AP14" s="116">
        <f>IF(SUMPRODUCT((Ergebniseingabe!$AG$26:$AG$51=AM14)*(Ergebniseingabe!$K$26:$K$51=AN14)*(ISNUMBER(Ergebniseingabe!$BE$26:$BE$51)))=1,SUMPRODUCT((Ergebniseingabe!$AG$26:$AG$51=AM14)*(Ergebniseingabe!$K$26:$K$51=AN14)*(Ergebniseingabe!$BE$26:$BE$51))&amp;":"&amp;SUMPRODUCT((Ergebniseingabe!$AG$26:$AG$51=AM14)*(Ergebniseingabe!$K$26:$K$51=AN14)*(Ergebniseingabe!$BB$26:$BB$51)),"")</f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</row>
    <row r="15" spans="12:70" s="116" customFormat="1" ht="12.75">
      <c r="L15" s="146"/>
      <c r="M15" s="146"/>
      <c r="N15" s="146"/>
      <c r="O15" s="146"/>
      <c r="AK15" s="116">
        <v>2</v>
      </c>
      <c r="AL15" s="116" t="str">
        <f t="shared" si="0"/>
        <v>A3A1</v>
      </c>
      <c r="AM15" s="116" t="str">
        <f t="shared" si="1"/>
        <v>A3</v>
      </c>
      <c r="AN15" s="116" t="str">
        <f t="shared" si="2"/>
        <v>A1</v>
      </c>
      <c r="AO15" s="116">
        <f>IF(SUMPRODUCT((Ergebniseingabe!$K$26:$K$51=AM15)*(Ergebniseingabe!$AG$26:$AG$51=AN15)*(ISNUMBER(Ergebniseingabe!$BE$26:$BE$51)))=1,SUMPRODUCT((Ergebniseingabe!$K$26:$K$51=AM15)*(Ergebniseingabe!$AG$26:$AG$51=AN15)*(Ergebniseingabe!$BB$26:$BB$51))&amp;":"&amp;SUMPRODUCT((Ergebniseingabe!$K$26:$K$51=AM15)*(Ergebniseingabe!$AG$26:$AG$51=AN15)*(Ergebniseingabe!$BE$26:$BE$51)),"")</f>
      </c>
      <c r="AP15" s="116">
        <f>IF(SUMPRODUCT((Ergebniseingabe!$AG$26:$AG$51=AM15)*(Ergebniseingabe!$K$26:$K$51=AN15)*(ISNUMBER(Ergebniseingabe!$BE$26:$BE$51)))=1,SUMPRODUCT((Ergebniseingabe!$AG$26:$AG$51=AM15)*(Ergebniseingabe!$K$26:$K$51=AN15)*(Ergebniseingabe!$BE$26:$BE$51))&amp;":"&amp;SUMPRODUCT((Ergebniseingabe!$AG$26:$AG$51=AM15)*(Ergebniseingabe!$K$26:$K$51=AN15)*(Ergebniseingabe!$BB$26:$BB$51)),"")</f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</row>
    <row r="16" spans="12:70" s="116" customFormat="1" ht="13.5">
      <c r="L16" s="138" t="s">
        <v>9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AK16" s="116">
        <v>3</v>
      </c>
      <c r="AL16" s="116" t="str">
        <f t="shared" si="0"/>
        <v>A4A1</v>
      </c>
      <c r="AM16" s="116" t="str">
        <f t="shared" si="1"/>
        <v>A4</v>
      </c>
      <c r="AN16" s="116" t="str">
        <f t="shared" si="2"/>
        <v>A1</v>
      </c>
      <c r="AO16" s="116">
        <f>IF(SUMPRODUCT((Ergebniseingabe!$K$26:$K$51=AM16)*(Ergebniseingabe!$AG$26:$AG$51=AN16)*(ISNUMBER(Ergebniseingabe!$BE$26:$BE$51)))=1,SUMPRODUCT((Ergebniseingabe!$K$26:$K$51=AM16)*(Ergebniseingabe!$AG$26:$AG$51=AN16)*(Ergebniseingabe!$BB$26:$BB$51))&amp;":"&amp;SUMPRODUCT((Ergebniseingabe!$K$26:$K$51=AM16)*(Ergebniseingabe!$AG$26:$AG$51=AN16)*(Ergebniseingabe!$BE$26:$BE$51)),"")</f>
      </c>
      <c r="AP16" s="116">
        <f>IF(SUMPRODUCT((Ergebniseingabe!$AG$26:$AG$51=AM16)*(Ergebniseingabe!$K$26:$K$51=AN16)*(ISNUMBER(Ergebniseingabe!$BE$26:$BE$51)))=1,SUMPRODUCT((Ergebniseingabe!$AG$26:$AG$51=AM16)*(Ergebniseingabe!$K$26:$K$51=AN16)*(Ergebniseingabe!$BE$26:$BE$51))&amp;":"&amp;SUMPRODUCT((Ergebniseingabe!$AG$26:$AG$51=AM16)*(Ergebniseingabe!$K$26:$K$51=AN16)*(Ergebniseingabe!$BB$26:$BB$51)),"")</f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</row>
    <row r="17" spans="12:70" s="116" customFormat="1" ht="12.75">
      <c r="L17" s="98"/>
      <c r="M17" s="140">
        <v>1</v>
      </c>
      <c r="N17" s="140">
        <v>2</v>
      </c>
      <c r="O17" s="140">
        <v>3</v>
      </c>
      <c r="P17" s="141">
        <v>4</v>
      </c>
      <c r="Q17" s="141">
        <v>5</v>
      </c>
      <c r="R17" s="141">
        <v>6</v>
      </c>
      <c r="S17" s="141">
        <v>7</v>
      </c>
      <c r="T17" s="141">
        <v>8</v>
      </c>
      <c r="U17" s="141">
        <v>9</v>
      </c>
      <c r="V17" s="142">
        <v>10</v>
      </c>
      <c r="AK17" s="116">
        <v>4</v>
      </c>
      <c r="AL17" s="116" t="str">
        <f t="shared" si="0"/>
        <v>A5A1</v>
      </c>
      <c r="AM17" s="116" t="str">
        <f t="shared" si="1"/>
        <v>A5</v>
      </c>
      <c r="AN17" s="116" t="str">
        <f t="shared" si="2"/>
        <v>A1</v>
      </c>
      <c r="AO17" s="116">
        <f>IF(SUMPRODUCT((Ergebniseingabe!$K$26:$K$51=AM17)*(Ergebniseingabe!$AG$26:$AG$51=AN17)*(ISNUMBER(Ergebniseingabe!$BE$26:$BE$51)))=1,SUMPRODUCT((Ergebniseingabe!$K$26:$K$51=AM17)*(Ergebniseingabe!$AG$26:$AG$51=AN17)*(Ergebniseingabe!$BB$26:$BB$51))&amp;":"&amp;SUMPRODUCT((Ergebniseingabe!$K$26:$K$51=AM17)*(Ergebniseingabe!$AG$26:$AG$51=AN17)*(Ergebniseingabe!$BE$26:$BE$51)),"")</f>
      </c>
      <c r="AP17" s="116">
        <f>IF(SUMPRODUCT((Ergebniseingabe!$AG$26:$AG$51=AM17)*(Ergebniseingabe!$K$26:$K$51=AN17)*(ISNUMBER(Ergebniseingabe!$BE$26:$BE$51)))=1,SUMPRODUCT((Ergebniseingabe!$AG$26:$AG$51=AM17)*(Ergebniseingabe!$K$26:$K$51=AN17)*(Ergebniseingabe!$BE$26:$BE$51))&amp;":"&amp;SUMPRODUCT((Ergebniseingabe!$AG$26:$AG$51=AM17)*(Ergebniseingabe!$K$26:$K$51=AN17)*(Ergebniseingabe!$BB$26:$BB$51)),"")</f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</row>
    <row r="18" spans="13:70" s="116" customFormat="1" ht="12.75">
      <c r="M18" s="101"/>
      <c r="N18" s="101"/>
      <c r="O18" s="101"/>
      <c r="P18" s="101"/>
      <c r="Q18" s="143" t="s">
        <v>64</v>
      </c>
      <c r="R18" s="143" t="s">
        <v>31</v>
      </c>
      <c r="S18" s="101" t="s">
        <v>65</v>
      </c>
      <c r="T18" s="101" t="s">
        <v>66</v>
      </c>
      <c r="U18" s="143"/>
      <c r="V18" s="101" t="s">
        <v>67</v>
      </c>
      <c r="AK18" s="116">
        <v>5</v>
      </c>
      <c r="AL18" s="116" t="str">
        <f t="shared" si="0"/>
        <v>A3A2</v>
      </c>
      <c r="AM18" s="116" t="str">
        <f t="shared" si="1"/>
        <v>A3</v>
      </c>
      <c r="AN18" s="116" t="str">
        <f t="shared" si="2"/>
        <v>A2</v>
      </c>
      <c r="AO18" s="116">
        <f>IF(SUMPRODUCT((Ergebniseingabe!$K$26:$K$51=AM18)*(Ergebniseingabe!$AG$26:$AG$51=AN18)*(ISNUMBER(Ergebniseingabe!$BE$26:$BE$51)))=1,SUMPRODUCT((Ergebniseingabe!$K$26:$K$51=AM18)*(Ergebniseingabe!$AG$26:$AG$51=AN18)*(Ergebniseingabe!$BB$26:$BB$51))&amp;":"&amp;SUMPRODUCT((Ergebniseingabe!$K$26:$K$51=AM18)*(Ergebniseingabe!$AG$26:$AG$51=AN18)*(Ergebniseingabe!$BE$26:$BE$51)),"")</f>
      </c>
      <c r="AP18" s="116">
        <f>IF(SUMPRODUCT((Ergebniseingabe!$AG$26:$AG$51=AM18)*(Ergebniseingabe!$K$26:$K$51=AN18)*(ISNUMBER(Ergebniseingabe!$BE$26:$BE$51)))=1,SUMPRODUCT((Ergebniseingabe!$AG$26:$AG$51=AM18)*(Ergebniseingabe!$K$26:$K$51=AN18)*(Ergebniseingabe!$BE$26:$BE$51))&amp;":"&amp;SUMPRODUCT((Ergebniseingabe!$AG$26:$AG$51=AM18)*(Ergebniseingabe!$K$26:$K$51=AN18)*(Ergebniseingabe!$BB$26:$BB$51)),"")</f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2:70" s="116" customFormat="1" ht="12.75">
      <c r="L19" s="116">
        <v>1</v>
      </c>
      <c r="M19" s="101">
        <f>RANK(N19,$N$19:$N$23,1)</f>
        <v>1</v>
      </c>
      <c r="N19" s="101">
        <f>O19+ROW()/1000</f>
        <v>1.019</v>
      </c>
      <c r="O19" s="101">
        <f>RANK(U19,$U$19:$U$23)</f>
        <v>1</v>
      </c>
      <c r="P19" s="143" t="str">
        <f>VLOOKUP(L19,Ergebniseingabe!$Y$16:$AT$20,2,0)</f>
        <v>B1</v>
      </c>
      <c r="Q19" s="144">
        <f>SUMPRODUCT((P19=Ergebniseingabe!$K$26:$AE$51)*(Ergebniseingabe!$BB$26:$BB$51))+SUMPRODUCT((P19=Ergebniseingabe!$AG$26:$BA$51)*(Ergebniseingabe!$BE$26:$BE$51))</f>
        <v>0</v>
      </c>
      <c r="R19" s="144">
        <f>SUMPRODUCT((P19=Ergebniseingabe!$K$26:$AE$51)*(Ergebniseingabe!$BE$26:$BE$51))+SUMPRODUCT((P19=Ergebniseingabe!$AG$26:$BA$51)*(Ergebniseingabe!$BB$26:$BB$51))</f>
        <v>0</v>
      </c>
      <c r="S19" s="144">
        <f>(SUMPRODUCT((P19=Ergebniseingabe!$K$26:$AE$51)*((Ergebniseingabe!$BB$26:$BB$51)&gt;(Ergebniseingabe!$BE$26:$BE$51)))+SUMPRODUCT((P19=Ergebniseingabe!$AG$26:$BA$51)*((Ergebniseingabe!$BE$26:$BE$51)&gt;(Ergebniseingabe!$BB$26:$BB$51))))*3+SUMPRODUCT(((P19=Ergebniseingabe!$K$26:$AE$51)+(P19=Ergebniseingabe!$AG$26:$BA$51))*((Ergebniseingabe!$BE$26:$BE$51)=(Ergebniseingabe!$BB$26:$BB$51))*NOT(ISBLANK(Ergebniseingabe!$BB$26:$BB$51)))</f>
        <v>0</v>
      </c>
      <c r="T19" s="145">
        <f>Q19-R19</f>
        <v>0</v>
      </c>
      <c r="U19" s="144">
        <f>S19*100000+T19*1000+Q19</f>
        <v>0</v>
      </c>
      <c r="V19" s="144">
        <f>SUMPRODUCT((Ergebniseingabe!$K$26:$AE$51=P19)*(Ergebniseingabe!$BB$26:$BB$51&lt;&gt;""))+SUMPRODUCT((Ergebniseingabe!$AG$26:$BA$51=P19)*(Ergebniseingabe!$BE$26:$BE$51&lt;&gt;""))</f>
        <v>0</v>
      </c>
      <c r="W19" s="144">
        <f>SUMPRODUCT((Ergebniseingabe!$K$26:$AE$51=P19)*(Ergebniseingabe!$BB$26:$BB$51&gt;Ergebniseingabe!$BE$26:$BE$51))+SUMPRODUCT((Ergebniseingabe!$AG$26:$BA$51=P19)*(Ergebniseingabe!$BB$26:$BB$51&lt;Ergebniseingabe!$BE$26:$BE$51))</f>
        <v>0</v>
      </c>
      <c r="X19" s="144">
        <f>SUMPRODUCT((Ergebniseingabe!$K$26:$BA$51=P19)*(Ergebniseingabe!$BB$26:$BB$51=Ergebniseingabe!$BE$26:$BE$51)*(Ergebniseingabe!$BB$26:$BB$51&lt;&gt;"")*(Ergebniseingabe!$BE$26:$BE$51&lt;&gt;""))</f>
        <v>0</v>
      </c>
      <c r="Y19" s="144">
        <f>SUMPRODUCT((Ergebniseingabe!$K$26:$AE$51=P19)*(Ergebniseingabe!$BB$26:$BB$51&lt;Ergebniseingabe!$BE$26:$BE$51))+SUMPRODUCT((Ergebniseingabe!$AG$26:$BA$51=P19)*(Ergebniseingabe!$BB$26:$BB$51&gt;Ergebniseingabe!$BE$26:$BE$51))</f>
        <v>0</v>
      </c>
      <c r="AK19" s="116">
        <v>6</v>
      </c>
      <c r="AL19" s="116" t="str">
        <f t="shared" si="0"/>
        <v>A4A2</v>
      </c>
      <c r="AM19" s="116" t="str">
        <f t="shared" si="1"/>
        <v>A4</v>
      </c>
      <c r="AN19" s="116" t="str">
        <f t="shared" si="2"/>
        <v>A2</v>
      </c>
      <c r="AO19" s="116">
        <f>IF(SUMPRODUCT((Ergebniseingabe!$K$26:$K$51=AM19)*(Ergebniseingabe!$AG$26:$AG$51=AN19)*(ISNUMBER(Ergebniseingabe!$BE$26:$BE$51)))=1,SUMPRODUCT((Ergebniseingabe!$K$26:$K$51=AM19)*(Ergebniseingabe!$AG$26:$AG$51=AN19)*(Ergebniseingabe!$BB$26:$BB$51))&amp;":"&amp;SUMPRODUCT((Ergebniseingabe!$K$26:$K$51=AM19)*(Ergebniseingabe!$AG$26:$AG$51=AN19)*(Ergebniseingabe!$BE$26:$BE$51)),"")</f>
      </c>
      <c r="AP19" s="116">
        <f>IF(SUMPRODUCT((Ergebniseingabe!$AG$26:$AG$51=AM19)*(Ergebniseingabe!$K$26:$K$51=AN19)*(ISNUMBER(Ergebniseingabe!$BE$26:$BE$51)))=1,SUMPRODUCT((Ergebniseingabe!$AG$26:$AG$51=AM19)*(Ergebniseingabe!$K$26:$K$51=AN19)*(Ergebniseingabe!$BE$26:$BE$51))&amp;":"&amp;SUMPRODUCT((Ergebniseingabe!$AG$26:$AG$51=AM19)*(Ergebniseingabe!$K$26:$K$51=AN19)*(Ergebniseingabe!$BB$26:$BB$51)),"")</f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2:70" s="116" customFormat="1" ht="12.75">
      <c r="L20" s="116">
        <v>2</v>
      </c>
      <c r="M20" s="101">
        <f>RANK(N20,$N$19:$N$23,1)</f>
        <v>2</v>
      </c>
      <c r="N20" s="101">
        <f>O20+ROW()/1000</f>
        <v>1.02</v>
      </c>
      <c r="O20" s="101">
        <f>RANK(U20,$U$19:$U$23)</f>
        <v>1</v>
      </c>
      <c r="P20" s="143" t="str">
        <f>VLOOKUP(L20,Ergebniseingabe!$Y$16:$AT$20,2,0)</f>
        <v>B2</v>
      </c>
      <c r="Q20" s="144">
        <f>SUMPRODUCT((P20=Ergebniseingabe!$K$26:$AE$51)*(Ergebniseingabe!$BB$26:$BB$51))+SUMPRODUCT((P20=Ergebniseingabe!$AG$26:$BA$51)*(Ergebniseingabe!$BE$26:$BE$51))</f>
        <v>0</v>
      </c>
      <c r="R20" s="144">
        <f>SUMPRODUCT((P20=Ergebniseingabe!$K$26:$AE$51)*(Ergebniseingabe!$BE$26:$BE$51))+SUMPRODUCT((P20=Ergebniseingabe!$AG$26:$BA$51)*(Ergebniseingabe!$BB$26:$BB$51))</f>
        <v>0</v>
      </c>
      <c r="S20" s="144">
        <f>(SUMPRODUCT((P20=Ergebniseingabe!$K$26:$AE$51)*((Ergebniseingabe!$BB$26:$BB$51)&gt;(Ergebniseingabe!$BE$26:$BE$51)))+SUMPRODUCT((P20=Ergebniseingabe!$AG$26:$BA$51)*((Ergebniseingabe!$BE$26:$BE$51)&gt;(Ergebniseingabe!$BB$26:$BB$51))))*3+SUMPRODUCT(((P20=Ergebniseingabe!$K$26:$AE$51)+(P20=Ergebniseingabe!$AG$26:$BA$51))*((Ergebniseingabe!$BE$26:$BE$51)=(Ergebniseingabe!$BB$26:$BB$51))*NOT(ISBLANK(Ergebniseingabe!$BB$26:$BB$51)))</f>
        <v>0</v>
      </c>
      <c r="T20" s="145">
        <f>Q20-R20</f>
        <v>0</v>
      </c>
      <c r="U20" s="144">
        <f>S20*100000+T20*1000+Q20</f>
        <v>0</v>
      </c>
      <c r="V20" s="144">
        <f>SUMPRODUCT((Ergebniseingabe!$K$26:$AE$51=P20)*(Ergebniseingabe!$BB$26:$BB$51&lt;&gt;""))+SUMPRODUCT((Ergebniseingabe!$AG$26:$BA$51=P20)*(Ergebniseingabe!$BE$26:$BE$51&lt;&gt;""))</f>
        <v>0</v>
      </c>
      <c r="W20" s="144">
        <f>SUMPRODUCT((Ergebniseingabe!$K$26:$AE$51=P20)*(Ergebniseingabe!$BB$26:$BB$51&gt;Ergebniseingabe!$BE$26:$BE$51))+SUMPRODUCT((Ergebniseingabe!$AG$26:$BA$51=P20)*(Ergebniseingabe!$BB$26:$BB$51&lt;Ergebniseingabe!$BE$26:$BE$51))</f>
        <v>0</v>
      </c>
      <c r="X20" s="144">
        <f>SUMPRODUCT((Ergebniseingabe!$K$26:$BA$51=P20)*(Ergebniseingabe!$BB$26:$BB$51=Ergebniseingabe!$BE$26:$BE$51)*(Ergebniseingabe!$BB$26:$BB$51&lt;&gt;"")*(Ergebniseingabe!$BE$26:$BE$51&lt;&gt;""))</f>
        <v>0</v>
      </c>
      <c r="Y20" s="144">
        <f>SUMPRODUCT((Ergebniseingabe!$K$26:$AE$51=P20)*(Ergebniseingabe!$BB$26:$BB$51&lt;Ergebniseingabe!$BE$26:$BE$51))+SUMPRODUCT((Ergebniseingabe!$AG$26:$BA$51=P20)*(Ergebniseingabe!$BB$26:$BB$51&gt;Ergebniseingabe!$BE$26:$BE$51))</f>
        <v>0</v>
      </c>
      <c r="AK20" s="116">
        <v>7</v>
      </c>
      <c r="AL20" s="116" t="str">
        <f t="shared" si="0"/>
        <v>A5A2</v>
      </c>
      <c r="AM20" s="116" t="str">
        <f t="shared" si="1"/>
        <v>A5</v>
      </c>
      <c r="AN20" s="116" t="str">
        <f t="shared" si="2"/>
        <v>A2</v>
      </c>
      <c r="AO20" s="116">
        <f>IF(SUMPRODUCT((Ergebniseingabe!$K$26:$K$51=AM20)*(Ergebniseingabe!$AG$26:$AG$51=AN20)*(ISNUMBER(Ergebniseingabe!$BE$26:$BE$51)))=1,SUMPRODUCT((Ergebniseingabe!$K$26:$K$51=AM20)*(Ergebniseingabe!$AG$26:$AG$51=AN20)*(Ergebniseingabe!$BB$26:$BB$51))&amp;":"&amp;SUMPRODUCT((Ergebniseingabe!$K$26:$K$51=AM20)*(Ergebniseingabe!$AG$26:$AG$51=AN20)*(Ergebniseingabe!$BE$26:$BE$51)),"")</f>
      </c>
      <c r="AP20" s="116">
        <f>IF(SUMPRODUCT((Ergebniseingabe!$AG$26:$AG$51=AM20)*(Ergebniseingabe!$K$26:$K$51=AN20)*(ISNUMBER(Ergebniseingabe!$BE$26:$BE$51)))=1,SUMPRODUCT((Ergebniseingabe!$AG$26:$AG$51=AM20)*(Ergebniseingabe!$K$26:$K$51=AN20)*(Ergebniseingabe!$BE$26:$BE$51))&amp;":"&amp;SUMPRODUCT((Ergebniseingabe!$AG$26:$AG$51=AM20)*(Ergebniseingabe!$K$26:$K$51=AN20)*(Ergebniseingabe!$BB$26:$BB$51)),"")</f>
      </c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</row>
    <row r="21" spans="12:70" s="116" customFormat="1" ht="12.75">
      <c r="L21" s="116">
        <v>3</v>
      </c>
      <c r="M21" s="101">
        <f>RANK(N21,$N$19:$N$23,1)</f>
        <v>3</v>
      </c>
      <c r="N21" s="101">
        <f>O21+ROW()/1000</f>
        <v>1.021</v>
      </c>
      <c r="O21" s="101">
        <f>RANK(U21,$U$19:$U$23)</f>
        <v>1</v>
      </c>
      <c r="P21" s="143" t="str">
        <f>VLOOKUP(L21,Ergebniseingabe!$Y$16:$AT$20,2,0)</f>
        <v>B3</v>
      </c>
      <c r="Q21" s="144">
        <f>SUMPRODUCT((P21=Ergebniseingabe!$K$26:$AE$51)*(Ergebniseingabe!$BB$26:$BB$51))+SUMPRODUCT((P21=Ergebniseingabe!$AG$26:$BA$51)*(Ergebniseingabe!$BE$26:$BE$51))</f>
        <v>0</v>
      </c>
      <c r="R21" s="144">
        <f>SUMPRODUCT((P21=Ergebniseingabe!$K$26:$AE$51)*(Ergebniseingabe!$BE$26:$BE$51))+SUMPRODUCT((P21=Ergebniseingabe!$AG$26:$BA$51)*(Ergebniseingabe!$BB$26:$BB$51))</f>
        <v>0</v>
      </c>
      <c r="S21" s="144">
        <f>(SUMPRODUCT((P21=Ergebniseingabe!$K$26:$AE$51)*((Ergebniseingabe!$BB$26:$BB$51)&gt;(Ergebniseingabe!$BE$26:$BE$51)))+SUMPRODUCT((P21=Ergebniseingabe!$AG$26:$BA$51)*((Ergebniseingabe!$BE$26:$BE$51)&gt;(Ergebniseingabe!$BB$26:$BB$51))))*3+SUMPRODUCT(((P21=Ergebniseingabe!$K$26:$AE$51)+(P21=Ergebniseingabe!$AG$26:$BA$51))*((Ergebniseingabe!$BE$26:$BE$51)=(Ergebniseingabe!$BB$26:$BB$51))*NOT(ISBLANK(Ergebniseingabe!$BB$26:$BB$51)))</f>
        <v>0</v>
      </c>
      <c r="T21" s="145">
        <f>Q21-R21</f>
        <v>0</v>
      </c>
      <c r="U21" s="144">
        <f>S21*100000+T21*1000+Q21</f>
        <v>0</v>
      </c>
      <c r="V21" s="144">
        <f>SUMPRODUCT((Ergebniseingabe!$K$26:$AE$51=P21)*(Ergebniseingabe!$BB$26:$BB$51&lt;&gt;""))+SUMPRODUCT((Ergebniseingabe!$AG$26:$BA$51=P21)*(Ergebniseingabe!$BE$26:$BE$51&lt;&gt;""))</f>
        <v>0</v>
      </c>
      <c r="W21" s="144">
        <f>SUMPRODUCT((Ergebniseingabe!$K$26:$AE$51=P21)*(Ergebniseingabe!$BB$26:$BB$51&gt;Ergebniseingabe!$BE$26:$BE$51))+SUMPRODUCT((Ergebniseingabe!$AG$26:$BA$51=P21)*(Ergebniseingabe!$BB$26:$BB$51&lt;Ergebniseingabe!$BE$26:$BE$51))</f>
        <v>0</v>
      </c>
      <c r="X21" s="144">
        <f>SUMPRODUCT((Ergebniseingabe!$K$26:$BA$51=P21)*(Ergebniseingabe!$BB$26:$BB$51=Ergebniseingabe!$BE$26:$BE$51)*(Ergebniseingabe!$BB$26:$BB$51&lt;&gt;"")*(Ergebniseingabe!$BE$26:$BE$51&lt;&gt;""))</f>
        <v>0</v>
      </c>
      <c r="Y21" s="144">
        <f>SUMPRODUCT((Ergebniseingabe!$K$26:$AE$51=P21)*(Ergebniseingabe!$BB$26:$BB$51&lt;Ergebniseingabe!$BE$26:$BE$51))+SUMPRODUCT((Ergebniseingabe!$AG$26:$BA$51=P21)*(Ergebniseingabe!$BB$26:$BB$51&gt;Ergebniseingabe!$BE$26:$BE$51))</f>
        <v>0</v>
      </c>
      <c r="AK21" s="116">
        <v>8</v>
      </c>
      <c r="AL21" s="116" t="str">
        <f t="shared" si="0"/>
        <v>A4A3</v>
      </c>
      <c r="AM21" s="116" t="str">
        <f t="shared" si="1"/>
        <v>A4</v>
      </c>
      <c r="AN21" s="116" t="str">
        <f t="shared" si="2"/>
        <v>A3</v>
      </c>
      <c r="AO21" s="116">
        <f>IF(SUMPRODUCT((Ergebniseingabe!$K$26:$K$51=AM21)*(Ergebniseingabe!$AG$26:$AG$51=AN21)*(ISNUMBER(Ergebniseingabe!$BE$26:$BE$51)))=1,SUMPRODUCT((Ergebniseingabe!$K$26:$K$51=AM21)*(Ergebniseingabe!$AG$26:$AG$51=AN21)*(Ergebniseingabe!$BB$26:$BB$51))&amp;":"&amp;SUMPRODUCT((Ergebniseingabe!$K$26:$K$51=AM21)*(Ergebniseingabe!$AG$26:$AG$51=AN21)*(Ergebniseingabe!$BE$26:$BE$51)),"")</f>
      </c>
      <c r="AP21" s="116">
        <f>IF(SUMPRODUCT((Ergebniseingabe!$AG$26:$AG$51=AM21)*(Ergebniseingabe!$K$26:$K$51=AN21)*(ISNUMBER(Ergebniseingabe!$BE$26:$BE$51)))=1,SUMPRODUCT((Ergebniseingabe!$AG$26:$AG$51=AM21)*(Ergebniseingabe!$K$26:$K$51=AN21)*(Ergebniseingabe!$BE$26:$BE$51))&amp;":"&amp;SUMPRODUCT((Ergebniseingabe!$AG$26:$AG$51=AM21)*(Ergebniseingabe!$K$26:$K$51=AN21)*(Ergebniseingabe!$BB$26:$BB$51)),"")</f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</row>
    <row r="22" spans="12:70" s="116" customFormat="1" ht="12.75">
      <c r="L22" s="116">
        <v>4</v>
      </c>
      <c r="M22" s="101">
        <f>RANK(N22,$N$19:$N$23,1)</f>
        <v>4</v>
      </c>
      <c r="N22" s="101">
        <f>O22+ROW()/1000</f>
        <v>1.022</v>
      </c>
      <c r="O22" s="101">
        <f>RANK(U22,$U$19:$U$23)</f>
        <v>1</v>
      </c>
      <c r="P22" s="143" t="str">
        <f>VLOOKUP(L22,Ergebniseingabe!$Y$16:$AT$20,2,0)</f>
        <v>B4</v>
      </c>
      <c r="Q22" s="144">
        <f>SUMPRODUCT((P22=Ergebniseingabe!$K$26:$AE$51)*(Ergebniseingabe!$BB$26:$BB$51))+SUMPRODUCT((P22=Ergebniseingabe!$AG$26:$BA$51)*(Ergebniseingabe!$BE$26:$BE$51))</f>
        <v>0</v>
      </c>
      <c r="R22" s="144">
        <f>SUMPRODUCT((P22=Ergebniseingabe!$K$26:$AE$51)*(Ergebniseingabe!$BE$26:$BE$51))+SUMPRODUCT((P22=Ergebniseingabe!$AG$26:$BA$51)*(Ergebniseingabe!$BB$26:$BB$51))</f>
        <v>0</v>
      </c>
      <c r="S22" s="144">
        <f>(SUMPRODUCT((P22=Ergebniseingabe!$K$26:$AE$51)*((Ergebniseingabe!$BB$26:$BB$51)&gt;(Ergebniseingabe!$BE$26:$BE$51)))+SUMPRODUCT((P22=Ergebniseingabe!$AG$26:$BA$51)*((Ergebniseingabe!$BE$26:$BE$51)&gt;(Ergebniseingabe!$BB$26:$BB$51))))*3+SUMPRODUCT(((P22=Ergebniseingabe!$K$26:$AE$51)+(P22=Ergebniseingabe!$AG$26:$BA$51))*((Ergebniseingabe!$BE$26:$BE$51)=(Ergebniseingabe!$BB$26:$BB$51))*NOT(ISBLANK(Ergebniseingabe!$BB$26:$BB$51)))</f>
        <v>0</v>
      </c>
      <c r="T22" s="145">
        <f>Q22-R22</f>
        <v>0</v>
      </c>
      <c r="U22" s="144">
        <f>S22*100000+T22*1000+Q22</f>
        <v>0</v>
      </c>
      <c r="V22" s="144">
        <f>SUMPRODUCT((Ergebniseingabe!$K$26:$AE$51=P22)*(Ergebniseingabe!$BB$26:$BB$51&lt;&gt;""))+SUMPRODUCT((Ergebniseingabe!$AG$26:$BA$51=P22)*(Ergebniseingabe!$BE$26:$BE$51&lt;&gt;""))</f>
        <v>0</v>
      </c>
      <c r="W22" s="144">
        <f>SUMPRODUCT((Ergebniseingabe!$K$26:$AE$51=P22)*(Ergebniseingabe!$BB$26:$BB$51&gt;Ergebniseingabe!$BE$26:$BE$51))+SUMPRODUCT((Ergebniseingabe!$AG$26:$BA$51=P22)*(Ergebniseingabe!$BB$26:$BB$51&lt;Ergebniseingabe!$BE$26:$BE$51))</f>
        <v>0</v>
      </c>
      <c r="X22" s="144">
        <f>SUMPRODUCT((Ergebniseingabe!$K$26:$BA$51=P22)*(Ergebniseingabe!$BB$26:$BB$51=Ergebniseingabe!$BE$26:$BE$51)*(Ergebniseingabe!$BB$26:$BB$51&lt;&gt;"")*(Ergebniseingabe!$BE$26:$BE$51&lt;&gt;""))</f>
        <v>0</v>
      </c>
      <c r="Y22" s="144">
        <f>SUMPRODUCT((Ergebniseingabe!$K$26:$AE$51=P22)*(Ergebniseingabe!$BB$26:$BB$51&lt;Ergebniseingabe!$BE$26:$BE$51))+SUMPRODUCT((Ergebniseingabe!$AG$26:$BA$51=P22)*(Ergebniseingabe!$BB$26:$BB$51&gt;Ergebniseingabe!$BE$26:$BE$51))</f>
        <v>0</v>
      </c>
      <c r="AK22" s="116">
        <v>9</v>
      </c>
      <c r="AL22" s="116" t="str">
        <f t="shared" si="0"/>
        <v>A5A3</v>
      </c>
      <c r="AM22" s="116" t="str">
        <f t="shared" si="1"/>
        <v>A5</v>
      </c>
      <c r="AN22" s="116" t="str">
        <f t="shared" si="2"/>
        <v>A3</v>
      </c>
      <c r="AO22" s="116">
        <f>IF(SUMPRODUCT((Ergebniseingabe!$K$26:$K$51=AM22)*(Ergebniseingabe!$AG$26:$AG$51=AN22)*(ISNUMBER(Ergebniseingabe!$BE$26:$BE$51)))=1,SUMPRODUCT((Ergebniseingabe!$K$26:$K$51=AM22)*(Ergebniseingabe!$AG$26:$AG$51=AN22)*(Ergebniseingabe!$BB$26:$BB$51))&amp;":"&amp;SUMPRODUCT((Ergebniseingabe!$K$26:$K$51=AM22)*(Ergebniseingabe!$AG$26:$AG$51=AN22)*(Ergebniseingabe!$BE$26:$BE$51)),"")</f>
      </c>
      <c r="AP22" s="116">
        <f>IF(SUMPRODUCT((Ergebniseingabe!$AG$26:$AG$51=AM22)*(Ergebniseingabe!$K$26:$K$51=AN22)*(ISNUMBER(Ergebniseingabe!$BE$26:$BE$51)))=1,SUMPRODUCT((Ergebniseingabe!$AG$26:$AG$51=AM22)*(Ergebniseingabe!$K$26:$K$51=AN22)*(Ergebniseingabe!$BE$26:$BE$51))&amp;":"&amp;SUMPRODUCT((Ergebniseingabe!$AG$26:$AG$51=AM22)*(Ergebniseingabe!$K$26:$K$51=AN22)*(Ergebniseingabe!$BB$26:$BB$51)),"")</f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</row>
    <row r="23" spans="12:70" s="116" customFormat="1" ht="12.75">
      <c r="L23" s="116">
        <v>5</v>
      </c>
      <c r="M23" s="101">
        <f>RANK(N23,$N$19:$N$23,1)</f>
        <v>5</v>
      </c>
      <c r="N23" s="101">
        <f>O23+ROW()/1000</f>
        <v>1.023</v>
      </c>
      <c r="O23" s="101">
        <f>RANK(U23,$U$19:$U$23)</f>
        <v>1</v>
      </c>
      <c r="P23" s="143" t="str">
        <f>VLOOKUP(L23,Ergebniseingabe!$Y$16:$AT$20,2,0)</f>
        <v>B5</v>
      </c>
      <c r="Q23" s="144">
        <f>SUMPRODUCT((P23=Ergebniseingabe!$K$26:$AE$51)*(Ergebniseingabe!$BB$26:$BB$51))+SUMPRODUCT((P23=Ergebniseingabe!$AG$26:$BA$51)*(Ergebniseingabe!$BE$26:$BE$51))</f>
        <v>0</v>
      </c>
      <c r="R23" s="144">
        <f>SUMPRODUCT((P23=Ergebniseingabe!$K$26:$AE$51)*(Ergebniseingabe!$BE$26:$BE$51))+SUMPRODUCT((P23=Ergebniseingabe!$AG$26:$BA$51)*(Ergebniseingabe!$BB$26:$BB$51))</f>
        <v>0</v>
      </c>
      <c r="S23" s="144">
        <f>(SUMPRODUCT((P23=Ergebniseingabe!$K$26:$AE$51)*((Ergebniseingabe!$BB$26:$BB$51)&gt;(Ergebniseingabe!$BE$26:$BE$51)))+SUMPRODUCT((P23=Ergebniseingabe!$AG$26:$BA$51)*((Ergebniseingabe!$BE$26:$BE$51)&gt;(Ergebniseingabe!$BB$26:$BB$51))))*3+SUMPRODUCT(((P23=Ergebniseingabe!$K$26:$AE$51)+(P23=Ergebniseingabe!$AG$26:$BA$51))*((Ergebniseingabe!$BE$26:$BE$51)=(Ergebniseingabe!$BB$26:$BB$51))*NOT(ISBLANK(Ergebniseingabe!$BB$26:$BB$51)))</f>
        <v>0</v>
      </c>
      <c r="T23" s="145">
        <f>Q23-R23</f>
        <v>0</v>
      </c>
      <c r="U23" s="144">
        <f>S23*100000+T23*1000+Q23</f>
        <v>0</v>
      </c>
      <c r="V23" s="144">
        <f>SUMPRODUCT((Ergebniseingabe!$K$26:$AE$51=P23)*(Ergebniseingabe!$BB$26:$BB$51&lt;&gt;""))+SUMPRODUCT((Ergebniseingabe!$AG$26:$BA$51=P23)*(Ergebniseingabe!$BE$26:$BE$51&lt;&gt;""))</f>
        <v>0</v>
      </c>
      <c r="W23" s="144">
        <f>SUMPRODUCT((Ergebniseingabe!$K$26:$AE$51=P23)*(Ergebniseingabe!$BB$26:$BB$51&gt;Ergebniseingabe!$BE$26:$BE$51))+SUMPRODUCT((Ergebniseingabe!$AG$26:$BA$51=P23)*(Ergebniseingabe!$BB$26:$BB$51&lt;Ergebniseingabe!$BE$26:$BE$51))</f>
        <v>0</v>
      </c>
      <c r="X23" s="144">
        <f>SUMPRODUCT((Ergebniseingabe!$K$26:$BA$51=P23)*(Ergebniseingabe!$BB$26:$BB$51=Ergebniseingabe!$BE$26:$BE$51)*(Ergebniseingabe!$BB$26:$BB$51&lt;&gt;"")*(Ergebniseingabe!$BE$26:$BE$51&lt;&gt;""))</f>
        <v>0</v>
      </c>
      <c r="Y23" s="144">
        <f>SUMPRODUCT((Ergebniseingabe!$K$26:$AE$51=P23)*(Ergebniseingabe!$BB$26:$BB$51&lt;Ergebniseingabe!$BE$26:$BE$51))+SUMPRODUCT((Ergebniseingabe!$AG$26:$BA$51=P23)*(Ergebniseingabe!$BB$26:$BB$51&gt;Ergebniseingabe!$BE$26:$BE$51))</f>
        <v>0</v>
      </c>
      <c r="AK23" s="116">
        <v>10</v>
      </c>
      <c r="AL23" s="116" t="str">
        <f t="shared" si="0"/>
        <v>A5A4</v>
      </c>
      <c r="AM23" s="116" t="str">
        <f t="shared" si="1"/>
        <v>A5</v>
      </c>
      <c r="AN23" s="116" t="str">
        <f t="shared" si="2"/>
        <v>A4</v>
      </c>
      <c r="AO23" s="116">
        <f>IF(SUMPRODUCT((Ergebniseingabe!$K$26:$K$51=AM23)*(Ergebniseingabe!$AG$26:$AG$51=AN23)*(ISNUMBER(Ergebniseingabe!$BE$26:$BE$51)))=1,SUMPRODUCT((Ergebniseingabe!$K$26:$K$51=AM23)*(Ergebniseingabe!$AG$26:$AG$51=AN23)*(Ergebniseingabe!$BB$26:$BB$51))&amp;":"&amp;SUMPRODUCT((Ergebniseingabe!$K$26:$K$51=AM23)*(Ergebniseingabe!$AG$26:$AG$51=AN23)*(Ergebniseingabe!$BE$26:$BE$51)),"")</f>
      </c>
      <c r="AP23" s="116">
        <f>IF(SUMPRODUCT((Ergebniseingabe!$AG$26:$AG$51=AM23)*(Ergebniseingabe!$K$26:$K$51=AN23)*(ISNUMBER(Ergebniseingabe!$BE$26:$BE$51)))=1,SUMPRODUCT((Ergebniseingabe!$AG$26:$AG$51=AM23)*(Ergebniseingabe!$K$26:$K$51=AN23)*(Ergebniseingabe!$BE$26:$BE$51))&amp;":"&amp;SUMPRODUCT((Ergebniseingabe!$AG$26:$AG$51=AM23)*(Ergebniseingabe!$K$26:$K$51=AN23)*(Ergebniseingabe!$BB$26:$BB$51)),"")</f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</row>
    <row r="24" spans="12:70" s="116" customFormat="1" ht="12.75">
      <c r="L24" s="116">
        <f>SUM(COUNT(L19:L23)*(COUNT(L19:L23)-1))</f>
        <v>20</v>
      </c>
      <c r="M24" s="143"/>
      <c r="N24" s="143"/>
      <c r="O24" s="101">
        <f>COUNTIF($O$19:$O$23,1)</f>
        <v>5</v>
      </c>
      <c r="P24" s="143"/>
      <c r="Q24" s="143"/>
      <c r="R24" s="143"/>
      <c r="S24" s="143"/>
      <c r="T24" s="143"/>
      <c r="U24" s="143"/>
      <c r="V24" s="143">
        <f>SUM($V$19:$V$23)</f>
        <v>0</v>
      </c>
      <c r="AK24" s="116">
        <v>1</v>
      </c>
      <c r="AL24" s="116" t="str">
        <f t="shared" si="0"/>
        <v>B1B2</v>
      </c>
      <c r="AM24" s="116" t="str">
        <f>P19</f>
        <v>B1</v>
      </c>
      <c r="AN24" s="116" t="str">
        <f>P20</f>
        <v>B2</v>
      </c>
      <c r="AO24" s="116">
        <f>IF(SUMPRODUCT((Ergebniseingabe!$K$26:$K$51=AM24)*(Ergebniseingabe!$AG$26:$AG$51=AN24)*(ISNUMBER(Ergebniseingabe!$BE$26:$BE$51)))=1,SUMPRODUCT((Ergebniseingabe!$K$26:$K$51=AM24)*(Ergebniseingabe!$AG$26:$AG$51=AN24)*(Ergebniseingabe!$BB$26:$BB$51))&amp;":"&amp;SUMPRODUCT((Ergebniseingabe!$K$26:$K$51=AM24)*(Ergebniseingabe!$AG$26:$AG$51=AN24)*(Ergebniseingabe!$BE$26:$BE$51)),"")</f>
      </c>
      <c r="AP24" s="116">
        <f>IF(SUMPRODUCT((Ergebniseingabe!$AG$26:$AG$51=AM24)*(Ergebniseingabe!$K$26:$K$51=AN24)*(ISNUMBER(Ergebniseingabe!$BE$26:$BE$51)))=1,SUMPRODUCT((Ergebniseingabe!$AG$26:$AG$51=AM24)*(Ergebniseingabe!$K$26:$K$51=AN24)*(Ergebniseingabe!$BE$26:$BE$51))&amp;":"&amp;SUMPRODUCT((Ergebniseingabe!$AG$26:$AG$51=AM24)*(Ergebniseingabe!$K$26:$K$51=AN24)*(Ergebniseingabe!$BB$26:$BB$51)),"")</f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</row>
    <row r="25" spans="12:70" s="116" customFormat="1" ht="12.75">
      <c r="L25" s="98"/>
      <c r="M25" s="98"/>
      <c r="N25" s="98"/>
      <c r="O25" s="101">
        <f>COUNTIF($O$19:$O$23,2)</f>
        <v>0</v>
      </c>
      <c r="P25" s="98"/>
      <c r="Q25" s="98"/>
      <c r="R25" s="98"/>
      <c r="S25" s="98"/>
      <c r="T25" s="98"/>
      <c r="U25" s="139"/>
      <c r="V25" s="139"/>
      <c r="AK25" s="116">
        <v>2</v>
      </c>
      <c r="AL25" s="116" t="str">
        <f t="shared" si="0"/>
        <v>B1B3</v>
      </c>
      <c r="AM25" s="116" t="str">
        <f>P19</f>
        <v>B1</v>
      </c>
      <c r="AN25" s="116" t="str">
        <f>P21</f>
        <v>B3</v>
      </c>
      <c r="AO25" s="116">
        <f>IF(SUMPRODUCT((Ergebniseingabe!$K$26:$K$51=AM25)*(Ergebniseingabe!$AG$26:$AG$51=AN25)*(ISNUMBER(Ergebniseingabe!$BE$26:$BE$51)))=1,SUMPRODUCT((Ergebniseingabe!$K$26:$K$51=AM25)*(Ergebniseingabe!$AG$26:$AG$51=AN25)*(Ergebniseingabe!$BB$26:$BB$51))&amp;":"&amp;SUMPRODUCT((Ergebniseingabe!$K$26:$K$51=AM25)*(Ergebniseingabe!$AG$26:$AG$51=AN25)*(Ergebniseingabe!$BE$26:$BE$51)),"")</f>
      </c>
      <c r="AP25" s="116">
        <f>IF(SUMPRODUCT((Ergebniseingabe!$AG$26:$AG$51=AM25)*(Ergebniseingabe!$K$26:$K$51=AN25)*(ISNUMBER(Ergebniseingabe!$BE$26:$BE$51)))=1,SUMPRODUCT((Ergebniseingabe!$AG$26:$AG$51=AM25)*(Ergebniseingabe!$K$26:$K$51=AN25)*(Ergebniseingabe!$BE$26:$BE$51))&amp;":"&amp;SUMPRODUCT((Ergebniseingabe!$AG$26:$AG$51=AM25)*(Ergebniseingabe!$K$26:$K$51=AN25)*(Ergebniseingabe!$BB$26:$BB$51)),"")</f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</row>
    <row r="26" spans="12:70" s="116" customFormat="1" ht="12.75">
      <c r="L26" s="98"/>
      <c r="M26" s="98"/>
      <c r="N26" s="98"/>
      <c r="O26" s="101">
        <f>COUNTIF($O$19:$O$23,3)</f>
        <v>0</v>
      </c>
      <c r="P26" s="98"/>
      <c r="Q26" s="98"/>
      <c r="R26" s="98"/>
      <c r="S26" s="98"/>
      <c r="T26" s="98"/>
      <c r="U26" s="139"/>
      <c r="V26" s="139"/>
      <c r="AK26" s="116">
        <v>3</v>
      </c>
      <c r="AL26" s="116" t="str">
        <f t="shared" si="0"/>
        <v>B1B4</v>
      </c>
      <c r="AM26" s="116" t="str">
        <f>P19</f>
        <v>B1</v>
      </c>
      <c r="AN26" s="116" t="str">
        <f>P22</f>
        <v>B4</v>
      </c>
      <c r="AO26" s="116">
        <f>IF(SUMPRODUCT((Ergebniseingabe!$K$26:$K$51=AM26)*(Ergebniseingabe!$AG$26:$AG$51=AN26)*(ISNUMBER(Ergebniseingabe!$BE$26:$BE$51)))=1,SUMPRODUCT((Ergebniseingabe!$K$26:$K$51=AM26)*(Ergebniseingabe!$AG$26:$AG$51=AN26)*(Ergebniseingabe!$BB$26:$BB$51))&amp;":"&amp;SUMPRODUCT((Ergebniseingabe!$K$26:$K$51=AM26)*(Ergebniseingabe!$AG$26:$AG$51=AN26)*(Ergebniseingabe!$BE$26:$BE$51)),"")</f>
      </c>
      <c r="AP26" s="116">
        <f>IF(SUMPRODUCT((Ergebniseingabe!$AG$26:$AG$51=AM26)*(Ergebniseingabe!$K$26:$K$51=AN26)*(ISNUMBER(Ergebniseingabe!$BE$26:$BE$51)))=1,SUMPRODUCT((Ergebniseingabe!$AG$26:$AG$51=AM26)*(Ergebniseingabe!$K$26:$K$51=AN26)*(Ergebniseingabe!$BE$26:$BE$51))&amp;":"&amp;SUMPRODUCT((Ergebniseingabe!$AG$26:$AG$51=AM26)*(Ergebniseingabe!$K$26:$K$51=AN26)*(Ergebniseingabe!$BB$26:$BB$51)),"")</f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12:70" s="116" customFormat="1" ht="12.75">
      <c r="L27" s="98"/>
      <c r="M27" s="98"/>
      <c r="N27" s="98"/>
      <c r="O27" s="101">
        <f>COUNTIF($O$19:$O$23,4)</f>
        <v>0</v>
      </c>
      <c r="P27" s="98"/>
      <c r="Q27" s="98"/>
      <c r="R27" s="98"/>
      <c r="S27" s="98"/>
      <c r="T27" s="98"/>
      <c r="U27" s="139"/>
      <c r="V27" s="139"/>
      <c r="AK27" s="116">
        <v>4</v>
      </c>
      <c r="AL27" s="116" t="str">
        <f t="shared" si="0"/>
        <v>B1B5</v>
      </c>
      <c r="AM27" s="116" t="str">
        <f>P19</f>
        <v>B1</v>
      </c>
      <c r="AN27" s="116" t="str">
        <f>P23</f>
        <v>B5</v>
      </c>
      <c r="AO27" s="116">
        <f>IF(SUMPRODUCT((Ergebniseingabe!$K$26:$K$51=AM27)*(Ergebniseingabe!$AG$26:$AG$51=AN27)*(ISNUMBER(Ergebniseingabe!$BE$26:$BE$51)))=1,SUMPRODUCT((Ergebniseingabe!$K$26:$K$51=AM27)*(Ergebniseingabe!$AG$26:$AG$51=AN27)*(Ergebniseingabe!$BB$26:$BB$51))&amp;":"&amp;SUMPRODUCT((Ergebniseingabe!$K$26:$K$51=AM27)*(Ergebniseingabe!$AG$26:$AG$51=AN27)*(Ergebniseingabe!$BE$26:$BE$51)),"")</f>
      </c>
      <c r="AP27" s="116">
        <f>IF(SUMPRODUCT((Ergebniseingabe!$AG$26:$AG$51=AM27)*(Ergebniseingabe!$K$26:$K$51=AN27)*(ISNUMBER(Ergebniseingabe!$BE$26:$BE$51)))=1,SUMPRODUCT((Ergebniseingabe!$AG$26:$AG$51=AM27)*(Ergebniseingabe!$K$26:$K$51=AN27)*(Ergebniseingabe!$BE$26:$BE$51))&amp;":"&amp;SUMPRODUCT((Ergebniseingabe!$AG$26:$AG$51=AM27)*(Ergebniseingabe!$K$26:$K$51=AN27)*(Ergebniseingabe!$BB$26:$BB$51)),"")</f>
      </c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</row>
    <row r="28" spans="12:70" s="116" customFormat="1" ht="12.75">
      <c r="L28" s="98"/>
      <c r="M28" s="98"/>
      <c r="N28" s="98"/>
      <c r="O28" s="101"/>
      <c r="P28" s="98"/>
      <c r="Q28" s="98"/>
      <c r="R28" s="98"/>
      <c r="S28" s="98"/>
      <c r="T28" s="98"/>
      <c r="U28" s="139"/>
      <c r="V28" s="139"/>
      <c r="AK28" s="116">
        <v>5</v>
      </c>
      <c r="AL28" s="116" t="str">
        <f t="shared" si="0"/>
        <v>B2B3</v>
      </c>
      <c r="AM28" s="116" t="str">
        <f>P20</f>
        <v>B2</v>
      </c>
      <c r="AN28" s="116" t="str">
        <f>P21</f>
        <v>B3</v>
      </c>
      <c r="AO28" s="116">
        <f>IF(SUMPRODUCT((Ergebniseingabe!$K$26:$K$51=AM28)*(Ergebniseingabe!$AG$26:$AG$51=AN28)*(ISNUMBER(Ergebniseingabe!$BE$26:$BE$51)))=1,SUMPRODUCT((Ergebniseingabe!$K$26:$K$51=AM28)*(Ergebniseingabe!$AG$26:$AG$51=AN28)*(Ergebniseingabe!$BB$26:$BB$51))&amp;":"&amp;SUMPRODUCT((Ergebniseingabe!$K$26:$K$51=AM28)*(Ergebniseingabe!$AG$26:$AG$51=AN28)*(Ergebniseingabe!$BE$26:$BE$51)),"")</f>
      </c>
      <c r="AP28" s="116">
        <f>IF(SUMPRODUCT((Ergebniseingabe!$AG$26:$AG$51=AM28)*(Ergebniseingabe!$K$26:$K$51=AN28)*(ISNUMBER(Ergebniseingabe!$BE$26:$BE$51)))=1,SUMPRODUCT((Ergebniseingabe!$AG$26:$AG$51=AM28)*(Ergebniseingabe!$K$26:$K$51=AN28)*(Ergebniseingabe!$BE$26:$BE$51))&amp;":"&amp;SUMPRODUCT((Ergebniseingabe!$AG$26:$AG$51=AM28)*(Ergebniseingabe!$K$26:$K$51=AN28)*(Ergebniseingabe!$BB$26:$BB$51)),"")</f>
      </c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</row>
    <row r="29" spans="12:70" s="116" customFormat="1" ht="12.75">
      <c r="L29" s="98"/>
      <c r="M29" s="98"/>
      <c r="N29" s="98"/>
      <c r="O29" s="101"/>
      <c r="P29" s="98"/>
      <c r="Q29" s="98"/>
      <c r="R29" s="98"/>
      <c r="S29" s="98"/>
      <c r="T29" s="98"/>
      <c r="U29" s="139"/>
      <c r="V29" s="139"/>
      <c r="AK29" s="116">
        <v>6</v>
      </c>
      <c r="AL29" s="116" t="str">
        <f t="shared" si="0"/>
        <v>B2B4</v>
      </c>
      <c r="AM29" s="116" t="str">
        <f>P20</f>
        <v>B2</v>
      </c>
      <c r="AN29" s="116" t="str">
        <f>P22</f>
        <v>B4</v>
      </c>
      <c r="AO29" s="116">
        <f>IF(SUMPRODUCT((Ergebniseingabe!$K$26:$K$51=AM29)*(Ergebniseingabe!$AG$26:$AG$51=AN29)*(ISNUMBER(Ergebniseingabe!$BE$26:$BE$51)))=1,SUMPRODUCT((Ergebniseingabe!$K$26:$K$51=AM29)*(Ergebniseingabe!$AG$26:$AG$51=AN29)*(Ergebniseingabe!$BB$26:$BB$51))&amp;":"&amp;SUMPRODUCT((Ergebniseingabe!$K$26:$K$51=AM29)*(Ergebniseingabe!$AG$26:$AG$51=AN29)*(Ergebniseingabe!$BE$26:$BE$51)),"")</f>
      </c>
      <c r="AP29" s="116">
        <f>IF(SUMPRODUCT((Ergebniseingabe!$AG$26:$AG$51=AM29)*(Ergebniseingabe!$K$26:$K$51=AN29)*(ISNUMBER(Ergebniseingabe!$BE$26:$BE$51)))=1,SUMPRODUCT((Ergebniseingabe!$AG$26:$AG$51=AM29)*(Ergebniseingabe!$K$26:$K$51=AN29)*(Ergebniseingabe!$BE$26:$BE$51))&amp;":"&amp;SUMPRODUCT((Ergebniseingabe!$AG$26:$AG$51=AM29)*(Ergebniseingabe!$K$26:$K$51=AN29)*(Ergebniseingabe!$BB$26:$BB$51)),"")</f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</row>
    <row r="30" spans="12:70" s="116" customFormat="1" ht="13.5">
      <c r="L30" s="138" t="s">
        <v>10</v>
      </c>
      <c r="M30" s="101"/>
      <c r="N30" s="101"/>
      <c r="O30" s="101"/>
      <c r="P30" s="101"/>
      <c r="Q30" s="101"/>
      <c r="R30" s="101"/>
      <c r="S30" s="101"/>
      <c r="T30" s="143"/>
      <c r="U30" s="143"/>
      <c r="V30" s="147"/>
      <c r="AK30" s="116">
        <v>7</v>
      </c>
      <c r="AL30" s="116" t="str">
        <f t="shared" si="0"/>
        <v>B2B5</v>
      </c>
      <c r="AM30" s="116" t="str">
        <f>P20</f>
        <v>B2</v>
      </c>
      <c r="AN30" s="116" t="str">
        <f>P23</f>
        <v>B5</v>
      </c>
      <c r="AO30" s="116">
        <f>IF(SUMPRODUCT((Ergebniseingabe!$K$26:$K$51=AM30)*(Ergebniseingabe!$AG$26:$AG$51=AN30)*(ISNUMBER(Ergebniseingabe!$BE$26:$BE$51)))=1,SUMPRODUCT((Ergebniseingabe!$K$26:$K$51=AM30)*(Ergebniseingabe!$AG$26:$AG$51=AN30)*(Ergebniseingabe!$BB$26:$BB$51))&amp;":"&amp;SUMPRODUCT((Ergebniseingabe!$K$26:$K$51=AM30)*(Ergebniseingabe!$AG$26:$AG$51=AN30)*(Ergebniseingabe!$BE$26:$BE$51)),"")</f>
      </c>
      <c r="AP30" s="116">
        <f>IF(SUMPRODUCT((Ergebniseingabe!$AG$26:$AG$51=AM30)*(Ergebniseingabe!$K$26:$K$51=AN30)*(ISNUMBER(Ergebniseingabe!$BE$26:$BE$51)))=1,SUMPRODUCT((Ergebniseingabe!$AG$26:$AG$51=AM30)*(Ergebniseingabe!$K$26:$K$51=AN30)*(Ergebniseingabe!$BE$26:$BE$51))&amp;":"&amp;SUMPRODUCT((Ergebniseingabe!$AG$26:$AG$51=AM30)*(Ergebniseingabe!$K$26:$K$51=AN30)*(Ergebniseingabe!$BB$26:$BB$51)),"")</f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</row>
    <row r="31" spans="12:70" s="116" customFormat="1" ht="12.75">
      <c r="L31" s="98"/>
      <c r="M31" s="140">
        <v>1</v>
      </c>
      <c r="N31" s="140">
        <v>2</v>
      </c>
      <c r="O31" s="140">
        <v>3</v>
      </c>
      <c r="P31" s="141">
        <v>4</v>
      </c>
      <c r="Q31" s="141">
        <v>5</v>
      </c>
      <c r="R31" s="141">
        <v>6</v>
      </c>
      <c r="S31" s="141">
        <v>7</v>
      </c>
      <c r="T31" s="141">
        <v>8</v>
      </c>
      <c r="U31" s="141">
        <v>9</v>
      </c>
      <c r="V31" s="142">
        <v>10</v>
      </c>
      <c r="AK31" s="116">
        <v>8</v>
      </c>
      <c r="AL31" s="116" t="str">
        <f t="shared" si="0"/>
        <v>B3B4</v>
      </c>
      <c r="AM31" s="116" t="str">
        <f>P21</f>
        <v>B3</v>
      </c>
      <c r="AN31" s="116" t="str">
        <f>P22</f>
        <v>B4</v>
      </c>
      <c r="AO31" s="116">
        <f>IF(SUMPRODUCT((Ergebniseingabe!$K$26:$K$51=AM31)*(Ergebniseingabe!$AG$26:$AG$51=AN31)*(ISNUMBER(Ergebniseingabe!$BE$26:$BE$51)))=1,SUMPRODUCT((Ergebniseingabe!$K$26:$K$51=AM31)*(Ergebniseingabe!$AG$26:$AG$51=AN31)*(Ergebniseingabe!$BB$26:$BB$51))&amp;":"&amp;SUMPRODUCT((Ergebniseingabe!$K$26:$K$51=AM31)*(Ergebniseingabe!$AG$26:$AG$51=AN31)*(Ergebniseingabe!$BE$26:$BE$51)),"")</f>
      </c>
      <c r="AP31" s="116">
        <f>IF(SUMPRODUCT((Ergebniseingabe!$AG$26:$AG$51=AM31)*(Ergebniseingabe!$K$26:$K$51=AN31)*(ISNUMBER(Ergebniseingabe!$BE$26:$BE$51)))=1,SUMPRODUCT((Ergebniseingabe!$AG$26:$AG$51=AM31)*(Ergebniseingabe!$K$26:$K$51=AN31)*(Ergebniseingabe!$BE$26:$BE$51))&amp;":"&amp;SUMPRODUCT((Ergebniseingabe!$AG$26:$AG$51=AM31)*(Ergebniseingabe!$K$26:$K$51=AN31)*(Ergebniseingabe!$BB$26:$BB$51)),"")</f>
      </c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</row>
    <row r="32" spans="13:70" s="116" customFormat="1" ht="12.75">
      <c r="M32" s="101"/>
      <c r="N32" s="101"/>
      <c r="O32" s="101"/>
      <c r="P32" s="101"/>
      <c r="Q32" s="143" t="s">
        <v>64</v>
      </c>
      <c r="R32" s="143" t="s">
        <v>31</v>
      </c>
      <c r="S32" s="101" t="s">
        <v>65</v>
      </c>
      <c r="T32" s="101" t="s">
        <v>66</v>
      </c>
      <c r="U32" s="143"/>
      <c r="V32" s="101" t="s">
        <v>67</v>
      </c>
      <c r="AK32" s="116">
        <v>9</v>
      </c>
      <c r="AL32" s="116" t="str">
        <f t="shared" si="0"/>
        <v>B3B5</v>
      </c>
      <c r="AM32" s="116" t="str">
        <f>P21</f>
        <v>B3</v>
      </c>
      <c r="AN32" s="116" t="str">
        <f>P23</f>
        <v>B5</v>
      </c>
      <c r="AO32" s="116">
        <f>IF(SUMPRODUCT((Ergebniseingabe!$K$26:$K$51=AM32)*(Ergebniseingabe!$AG$26:$AG$51=AN32)*(ISNUMBER(Ergebniseingabe!$BE$26:$BE$51)))=1,SUMPRODUCT((Ergebniseingabe!$K$26:$K$51=AM32)*(Ergebniseingabe!$AG$26:$AG$51=AN32)*(Ergebniseingabe!$BB$26:$BB$51))&amp;":"&amp;SUMPRODUCT((Ergebniseingabe!$K$26:$K$51=AM32)*(Ergebniseingabe!$AG$26:$AG$51=AN32)*(Ergebniseingabe!$BE$26:$BE$51)),"")</f>
      </c>
      <c r="AP32" s="116">
        <f>IF(SUMPRODUCT((Ergebniseingabe!$AG$26:$AG$51=AM32)*(Ergebniseingabe!$K$26:$K$51=AN32)*(ISNUMBER(Ergebniseingabe!$BE$26:$BE$51)))=1,SUMPRODUCT((Ergebniseingabe!$AG$26:$AG$51=AM32)*(Ergebniseingabe!$K$26:$K$51=AN32)*(Ergebniseingabe!$BE$26:$BE$51))&amp;":"&amp;SUMPRODUCT((Ergebniseingabe!$AG$26:$AG$51=AM32)*(Ergebniseingabe!$K$26:$K$51=AN32)*(Ergebniseingabe!$BB$26:$BB$51)),"")</f>
      </c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</row>
    <row r="33" spans="12:70" s="116" customFormat="1" ht="12.75">
      <c r="L33" s="116">
        <v>1</v>
      </c>
      <c r="M33" s="101">
        <f>RANK(N33,$N$33:$N$37,1)</f>
        <v>1</v>
      </c>
      <c r="N33" s="101">
        <f>O33+ROW()/1000</f>
        <v>1.033</v>
      </c>
      <c r="O33" s="101">
        <f>RANK(U33,$U$33:$U$37)</f>
        <v>1</v>
      </c>
      <c r="P33" s="143" t="str">
        <f>VLOOKUP(L33,Ergebniseingabe!$AV$16:$BQ$20,2,0)</f>
        <v>C1</v>
      </c>
      <c r="Q33" s="144">
        <f>SUMPRODUCT((P33=Ergebniseingabe!$K$26:$AE$51)*(Ergebniseingabe!$BB$26:$BB$51))+SUMPRODUCT((P33=Ergebniseingabe!$AG$26:$BA$51)*(Ergebniseingabe!$BE$26:$BE$51))</f>
        <v>0</v>
      </c>
      <c r="R33" s="144">
        <f>SUMPRODUCT((P33=Ergebniseingabe!$K$26:$AE$51)*(Ergebniseingabe!$BE$26:$BE$51))+SUMPRODUCT((P33=Ergebniseingabe!$AG$26:$BA$51)*(Ergebniseingabe!$BB$26:$BB$51))</f>
        <v>0</v>
      </c>
      <c r="S33" s="144">
        <f>(SUMPRODUCT((P33=Ergebniseingabe!$K$26:$AE$51)*((Ergebniseingabe!$BB$26:$BB$51)&gt;(Ergebniseingabe!$BE$26:$BE$51)))+SUMPRODUCT((P33=Ergebniseingabe!$AG$26:$BA$51)*((Ergebniseingabe!$BE$26:$BE$51)&gt;(Ergebniseingabe!$BB$26:$BB$51))))*3+SUMPRODUCT(((P33=Ergebniseingabe!$K$26:$AE$51)+(P33=Ergebniseingabe!$AG$26:$BA$51))*((Ergebniseingabe!$BE$26:$BE$51)=(Ergebniseingabe!$BB$26:$BB$51))*NOT(ISBLANK(Ergebniseingabe!$BB$26:$BB$51)))</f>
        <v>0</v>
      </c>
      <c r="T33" s="145">
        <f>Q33-R33</f>
        <v>0</v>
      </c>
      <c r="U33" s="144">
        <f>S33*100000+T33*1000+Q33</f>
        <v>0</v>
      </c>
      <c r="V33" s="144">
        <f>SUMPRODUCT((Ergebniseingabe!$K$26:$AE$51=P33)*(Ergebniseingabe!$BB$26:$BB$51&lt;&gt;""))+SUMPRODUCT((Ergebniseingabe!$AG$26:$BA$51=P33)*(Ergebniseingabe!$BE$26:$BE$51&lt;&gt;""))</f>
        <v>0</v>
      </c>
      <c r="W33" s="144">
        <f>SUMPRODUCT((Ergebniseingabe!$K$26:$AE$51=P33)*(Ergebniseingabe!$BB$26:$BB$51&gt;Ergebniseingabe!$BE$26:$BE$51))+SUMPRODUCT((Ergebniseingabe!$AG$26:$BA$51=P33)*(Ergebniseingabe!$BB$26:$BB$51&lt;Ergebniseingabe!$BE$26:$BE$51))</f>
        <v>0</v>
      </c>
      <c r="X33" s="144">
        <f>SUMPRODUCT((Ergebniseingabe!$K$26:$BA$51=P33)*(Ergebniseingabe!$BB$26:$BB$51=Ergebniseingabe!$BE$26:$BE$51)*(Ergebniseingabe!$BB$26:$BB$51&lt;&gt;"")*(Ergebniseingabe!$BE$26:$BE$51&lt;&gt;""))</f>
        <v>0</v>
      </c>
      <c r="Y33" s="144">
        <f>SUMPRODUCT((Ergebniseingabe!$K$26:$AE$51=P33)*(Ergebniseingabe!$BB$26:$BB$51&lt;Ergebniseingabe!$BE$26:$BE$51))+SUMPRODUCT((Ergebniseingabe!$AG$26:$BA$51=P33)*(Ergebniseingabe!$BB$26:$BB$51&gt;Ergebniseingabe!$BE$26:$BE$51))</f>
        <v>0</v>
      </c>
      <c r="AK33" s="116">
        <v>10</v>
      </c>
      <c r="AL33" s="116" t="str">
        <f t="shared" si="0"/>
        <v>B4B5</v>
      </c>
      <c r="AM33" s="116" t="str">
        <f>P22</f>
        <v>B4</v>
      </c>
      <c r="AN33" s="116" t="str">
        <f>P23</f>
        <v>B5</v>
      </c>
      <c r="AO33" s="116">
        <f>IF(SUMPRODUCT((Ergebniseingabe!$K$26:$K$51=AM33)*(Ergebniseingabe!$AG$26:$AG$51=AN33)*(ISNUMBER(Ergebniseingabe!$BE$26:$BE$51)))=1,SUMPRODUCT((Ergebniseingabe!$K$26:$K$51=AM33)*(Ergebniseingabe!$AG$26:$AG$51=AN33)*(Ergebniseingabe!$BB$26:$BB$51))&amp;":"&amp;SUMPRODUCT((Ergebniseingabe!$K$26:$K$51=AM33)*(Ergebniseingabe!$AG$26:$AG$51=AN33)*(Ergebniseingabe!$BE$26:$BE$51)),"")</f>
      </c>
      <c r="AP33" s="116">
        <f>IF(SUMPRODUCT((Ergebniseingabe!$AG$26:$AG$51=AM33)*(Ergebniseingabe!$K$26:$K$51=AN33)*(ISNUMBER(Ergebniseingabe!$BE$26:$BE$51)))=1,SUMPRODUCT((Ergebniseingabe!$AG$26:$AG$51=AM33)*(Ergebniseingabe!$K$26:$K$51=AN33)*(Ergebniseingabe!$BE$26:$BE$51))&amp;":"&amp;SUMPRODUCT((Ergebniseingabe!$AG$26:$AG$51=AM33)*(Ergebniseingabe!$K$26:$K$51=AN33)*(Ergebniseingabe!$BB$26:$BB$51)),"")</f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</row>
    <row r="34" spans="12:70" s="116" customFormat="1" ht="12.75">
      <c r="L34" s="116">
        <v>2</v>
      </c>
      <c r="M34" s="101">
        <f>RANK(N34,$N$33:$N$37,1)</f>
        <v>2</v>
      </c>
      <c r="N34" s="101">
        <f>O34+ROW()/1000</f>
        <v>1.034</v>
      </c>
      <c r="O34" s="101">
        <f>RANK(U34,$U$33:$U$37)</f>
        <v>1</v>
      </c>
      <c r="P34" s="143" t="str">
        <f>VLOOKUP(L34,Ergebniseingabe!$AV$16:$BQ$20,2,0)</f>
        <v>C2</v>
      </c>
      <c r="Q34" s="144">
        <f>SUMPRODUCT((P34=Ergebniseingabe!$K$26:$AE$51)*(Ergebniseingabe!$BB$26:$BB$51))+SUMPRODUCT((P34=Ergebniseingabe!$AG$26:$BA$51)*(Ergebniseingabe!$BE$26:$BE$51))</f>
        <v>0</v>
      </c>
      <c r="R34" s="144">
        <f>SUMPRODUCT((P34=Ergebniseingabe!$K$26:$AE$51)*(Ergebniseingabe!$BE$26:$BE$51))+SUMPRODUCT((P34=Ergebniseingabe!$AG$26:$BA$51)*(Ergebniseingabe!$BB$26:$BB$51))</f>
        <v>0</v>
      </c>
      <c r="S34" s="144">
        <f>(SUMPRODUCT((P34=Ergebniseingabe!$K$26:$AE$51)*((Ergebniseingabe!$BB$26:$BB$51)&gt;(Ergebniseingabe!$BE$26:$BE$51)))+SUMPRODUCT((P34=Ergebniseingabe!$AG$26:$BA$51)*((Ergebniseingabe!$BE$26:$BE$51)&gt;(Ergebniseingabe!$BB$26:$BB$51))))*3+SUMPRODUCT(((P34=Ergebniseingabe!$K$26:$AE$51)+(P34=Ergebniseingabe!$AG$26:$BA$51))*((Ergebniseingabe!$BE$26:$BE$51)=(Ergebniseingabe!$BB$26:$BB$51))*NOT(ISBLANK(Ergebniseingabe!$BB$26:$BB$51)))</f>
        <v>0</v>
      </c>
      <c r="T34" s="145">
        <f>Q34-R34</f>
        <v>0</v>
      </c>
      <c r="U34" s="144">
        <f>S34*100000+T34*1000+Q34</f>
        <v>0</v>
      </c>
      <c r="V34" s="144">
        <f>SUMPRODUCT((Ergebniseingabe!$K$26:$AE$51=P34)*(Ergebniseingabe!$BB$26:$BB$51&lt;&gt;""))+SUMPRODUCT((Ergebniseingabe!$AG$26:$BA$51=P34)*(Ergebniseingabe!$BE$26:$BE$51&lt;&gt;""))</f>
        <v>0</v>
      </c>
      <c r="W34" s="144">
        <f>SUMPRODUCT((Ergebniseingabe!$K$26:$AE$51=P34)*(Ergebniseingabe!$BB$26:$BB$51&gt;Ergebniseingabe!$BE$26:$BE$51))+SUMPRODUCT((Ergebniseingabe!$AG$26:$BA$51=P34)*(Ergebniseingabe!$BB$26:$BB$51&lt;Ergebniseingabe!$BE$26:$BE$51))</f>
        <v>0</v>
      </c>
      <c r="X34" s="144">
        <f>SUMPRODUCT((Ergebniseingabe!$K$26:$BA$51=P34)*(Ergebniseingabe!$BB$26:$BB$51=Ergebniseingabe!$BE$26:$BE$51)*(Ergebniseingabe!$BB$26:$BB$51&lt;&gt;"")*(Ergebniseingabe!$BE$26:$BE$51&lt;&gt;""))</f>
        <v>0</v>
      </c>
      <c r="Y34" s="144">
        <f>SUMPRODUCT((Ergebniseingabe!$K$26:$AE$51=P34)*(Ergebniseingabe!$BB$26:$BB$51&lt;Ergebniseingabe!$BE$26:$BE$51))+SUMPRODUCT((Ergebniseingabe!$AG$26:$BA$51=P34)*(Ergebniseingabe!$BB$26:$BB$51&gt;Ergebniseingabe!$BE$26:$BE$51))</f>
        <v>0</v>
      </c>
      <c r="AK34" s="116">
        <v>1</v>
      </c>
      <c r="AL34" s="116" t="str">
        <f t="shared" si="0"/>
        <v>B2B1</v>
      </c>
      <c r="AM34" s="116" t="str">
        <f aca="true" t="shared" si="3" ref="AM34:AM43">AN24</f>
        <v>B2</v>
      </c>
      <c r="AN34" s="116" t="str">
        <f aca="true" t="shared" si="4" ref="AN34:AN43">AM24</f>
        <v>B1</v>
      </c>
      <c r="AO34" s="116">
        <f>IF(SUMPRODUCT((Ergebniseingabe!$K$26:$K$51=AM34)*(Ergebniseingabe!$AG$26:$AG$51=AN34)*(ISNUMBER(Ergebniseingabe!$BE$26:$BE$51)))=1,SUMPRODUCT((Ergebniseingabe!$K$26:$K$51=AM34)*(Ergebniseingabe!$AG$26:$AG$51=AN34)*(Ergebniseingabe!$BB$26:$BB$51))&amp;":"&amp;SUMPRODUCT((Ergebniseingabe!$K$26:$K$51=AM34)*(Ergebniseingabe!$AG$26:$AG$51=AN34)*(Ergebniseingabe!$BE$26:$BE$51)),"")</f>
      </c>
      <c r="AP34" s="116">
        <f>IF(SUMPRODUCT((Ergebniseingabe!$AG$26:$AG$51=AM34)*(Ergebniseingabe!$K$26:$K$51=AN34)*(ISNUMBER(Ergebniseingabe!$BE$26:$BE$51)))=1,SUMPRODUCT((Ergebniseingabe!$AG$26:$AG$51=AM34)*(Ergebniseingabe!$K$26:$K$51=AN34)*(Ergebniseingabe!$BE$26:$BE$51))&amp;":"&amp;SUMPRODUCT((Ergebniseingabe!$AG$26:$AG$51=AM34)*(Ergebniseingabe!$K$26:$K$51=AN34)*(Ergebniseingabe!$BB$26:$BB$51)),"")</f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</row>
    <row r="35" spans="12:70" s="116" customFormat="1" ht="12.75">
      <c r="L35" s="116">
        <v>3</v>
      </c>
      <c r="M35" s="101">
        <f>RANK(N35,$N$33:$N$37,1)</f>
        <v>3</v>
      </c>
      <c r="N35" s="101">
        <f>O35+ROW()/1000</f>
        <v>1.035</v>
      </c>
      <c r="O35" s="101">
        <f>RANK(U35,$U$33:$U$37)</f>
        <v>1</v>
      </c>
      <c r="P35" s="143" t="str">
        <f>VLOOKUP(L35,Ergebniseingabe!$AV$16:$BQ$20,2,0)</f>
        <v>C3</v>
      </c>
      <c r="Q35" s="144">
        <f>SUMPRODUCT((P35=Ergebniseingabe!$K$26:$AE$51)*(Ergebniseingabe!$BB$26:$BB$51))+SUMPRODUCT((P35=Ergebniseingabe!$AG$26:$BA$51)*(Ergebniseingabe!$BE$26:$BE$51))</f>
        <v>0</v>
      </c>
      <c r="R35" s="144">
        <f>SUMPRODUCT((P35=Ergebniseingabe!$K$26:$AE$51)*(Ergebniseingabe!$BE$26:$BE$51))+SUMPRODUCT((P35=Ergebniseingabe!$AG$26:$BA$51)*(Ergebniseingabe!$BB$26:$BB$51))</f>
        <v>0</v>
      </c>
      <c r="S35" s="144">
        <f>(SUMPRODUCT((P35=Ergebniseingabe!$K$26:$AE$51)*((Ergebniseingabe!$BB$26:$BB$51)&gt;(Ergebniseingabe!$BE$26:$BE$51)))+SUMPRODUCT((P35=Ergebniseingabe!$AG$26:$BA$51)*((Ergebniseingabe!$BE$26:$BE$51)&gt;(Ergebniseingabe!$BB$26:$BB$51))))*3+SUMPRODUCT(((P35=Ergebniseingabe!$K$26:$AE$51)+(P35=Ergebniseingabe!$AG$26:$BA$51))*((Ergebniseingabe!$BE$26:$BE$51)=(Ergebniseingabe!$BB$26:$BB$51))*NOT(ISBLANK(Ergebniseingabe!$BB$26:$BB$51)))</f>
        <v>0</v>
      </c>
      <c r="T35" s="145">
        <f>Q35-R35</f>
        <v>0</v>
      </c>
      <c r="U35" s="144">
        <f>S35*100000+T35*1000+Q35</f>
        <v>0</v>
      </c>
      <c r="V35" s="144">
        <f>SUMPRODUCT((Ergebniseingabe!$K$26:$AE$51=P35)*(Ergebniseingabe!$BB$26:$BB$51&lt;&gt;""))+SUMPRODUCT((Ergebniseingabe!$AG$26:$BA$51=P35)*(Ergebniseingabe!$BE$26:$BE$51&lt;&gt;""))</f>
        <v>0</v>
      </c>
      <c r="W35" s="144">
        <f>SUMPRODUCT((Ergebniseingabe!$K$26:$AE$51=P35)*(Ergebniseingabe!$BB$26:$BB$51&gt;Ergebniseingabe!$BE$26:$BE$51))+SUMPRODUCT((Ergebniseingabe!$AG$26:$BA$51=P35)*(Ergebniseingabe!$BB$26:$BB$51&lt;Ergebniseingabe!$BE$26:$BE$51))</f>
        <v>0</v>
      </c>
      <c r="X35" s="144">
        <f>SUMPRODUCT((Ergebniseingabe!$K$26:$BA$51=P35)*(Ergebniseingabe!$BB$26:$BB$51=Ergebniseingabe!$BE$26:$BE$51)*(Ergebniseingabe!$BB$26:$BB$51&lt;&gt;"")*(Ergebniseingabe!$BE$26:$BE$51&lt;&gt;""))</f>
        <v>0</v>
      </c>
      <c r="Y35" s="144">
        <f>SUMPRODUCT((Ergebniseingabe!$K$26:$AE$51=P35)*(Ergebniseingabe!$BB$26:$BB$51&lt;Ergebniseingabe!$BE$26:$BE$51))+SUMPRODUCT((Ergebniseingabe!$AG$26:$BA$51=P35)*(Ergebniseingabe!$BB$26:$BB$51&gt;Ergebniseingabe!$BE$26:$BE$51))</f>
        <v>0</v>
      </c>
      <c r="AK35" s="116">
        <v>2</v>
      </c>
      <c r="AL35" s="116" t="str">
        <f t="shared" si="0"/>
        <v>B3B1</v>
      </c>
      <c r="AM35" s="116" t="str">
        <f t="shared" si="3"/>
        <v>B3</v>
      </c>
      <c r="AN35" s="116" t="str">
        <f t="shared" si="4"/>
        <v>B1</v>
      </c>
      <c r="AO35" s="116">
        <f>IF(SUMPRODUCT((Ergebniseingabe!$K$26:$K$51=AM35)*(Ergebniseingabe!$AG$26:$AG$51=AN35)*(ISNUMBER(Ergebniseingabe!$BE$26:$BE$51)))=1,SUMPRODUCT((Ergebniseingabe!$K$26:$K$51=AM35)*(Ergebniseingabe!$AG$26:$AG$51=AN35)*(Ergebniseingabe!$BB$26:$BB$51))&amp;":"&amp;SUMPRODUCT((Ergebniseingabe!$K$26:$K$51=AM35)*(Ergebniseingabe!$AG$26:$AG$51=AN35)*(Ergebniseingabe!$BE$26:$BE$51)),"")</f>
      </c>
      <c r="AP35" s="116">
        <f>IF(SUMPRODUCT((Ergebniseingabe!$AG$26:$AG$51=AM35)*(Ergebniseingabe!$K$26:$K$51=AN35)*(ISNUMBER(Ergebniseingabe!$BE$26:$BE$51)))=1,SUMPRODUCT((Ergebniseingabe!$AG$26:$AG$51=AM35)*(Ergebniseingabe!$K$26:$K$51=AN35)*(Ergebniseingabe!$BE$26:$BE$51))&amp;":"&amp;SUMPRODUCT((Ergebniseingabe!$AG$26:$AG$51=AM35)*(Ergebniseingabe!$K$26:$K$51=AN35)*(Ergebniseingabe!$BB$26:$BB$51)),"")</f>
      </c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</row>
    <row r="36" spans="12:70" s="116" customFormat="1" ht="12.75">
      <c r="L36" s="116">
        <v>4</v>
      </c>
      <c r="M36" s="101">
        <f>RANK(N36,$N$33:$N$37,1)</f>
        <v>4</v>
      </c>
      <c r="N36" s="101">
        <f>O36+ROW()/1000</f>
        <v>1.036</v>
      </c>
      <c r="O36" s="101">
        <f>RANK(U36,$U$33:$U$37)</f>
        <v>1</v>
      </c>
      <c r="P36" s="143" t="str">
        <f>VLOOKUP(L36,Ergebniseingabe!$AV$16:$BQ$20,2,0)</f>
        <v>C4</v>
      </c>
      <c r="Q36" s="144">
        <f>SUMPRODUCT((P36=Ergebniseingabe!$K$26:$AE$51)*(Ergebniseingabe!$BB$26:$BB$51))+SUMPRODUCT((P36=Ergebniseingabe!$AG$26:$BA$51)*(Ergebniseingabe!$BE$26:$BE$51))</f>
        <v>0</v>
      </c>
      <c r="R36" s="144">
        <f>SUMPRODUCT((P36=Ergebniseingabe!$K$26:$AE$51)*(Ergebniseingabe!$BE$26:$BE$51))+SUMPRODUCT((P36=Ergebniseingabe!$AG$26:$BA$51)*(Ergebniseingabe!$BB$26:$BB$51))</f>
        <v>0</v>
      </c>
      <c r="S36" s="144">
        <f>(SUMPRODUCT((P36=Ergebniseingabe!$K$26:$AE$51)*((Ergebniseingabe!$BB$26:$BB$51)&gt;(Ergebniseingabe!$BE$26:$BE$51)))+SUMPRODUCT((P36=Ergebniseingabe!$AG$26:$BA$51)*((Ergebniseingabe!$BE$26:$BE$51)&gt;(Ergebniseingabe!$BB$26:$BB$51))))*3+SUMPRODUCT(((P36=Ergebniseingabe!$K$26:$AE$51)+(P36=Ergebniseingabe!$AG$26:$BA$51))*((Ergebniseingabe!$BE$26:$BE$51)=(Ergebniseingabe!$BB$26:$BB$51))*NOT(ISBLANK(Ergebniseingabe!$BB$26:$BB$51)))</f>
        <v>0</v>
      </c>
      <c r="T36" s="145">
        <f>Q36-R36</f>
        <v>0</v>
      </c>
      <c r="U36" s="144">
        <f>S36*100000+T36*1000+Q36</f>
        <v>0</v>
      </c>
      <c r="V36" s="144">
        <f>SUMPRODUCT((Ergebniseingabe!$K$26:$AE$51=P36)*(Ergebniseingabe!$BB$26:$BB$51&lt;&gt;""))+SUMPRODUCT((Ergebniseingabe!$AG$26:$BA$51=P36)*(Ergebniseingabe!$BE$26:$BE$51&lt;&gt;""))</f>
        <v>0</v>
      </c>
      <c r="W36" s="144">
        <f>SUMPRODUCT((Ergebniseingabe!$K$26:$AE$51=P36)*(Ergebniseingabe!$BB$26:$BB$51&gt;Ergebniseingabe!$BE$26:$BE$51))+SUMPRODUCT((Ergebniseingabe!$AG$26:$BA$51=P36)*(Ergebniseingabe!$BB$26:$BB$51&lt;Ergebniseingabe!$BE$26:$BE$51))</f>
        <v>0</v>
      </c>
      <c r="X36" s="144">
        <f>SUMPRODUCT((Ergebniseingabe!$K$26:$BA$51=P36)*(Ergebniseingabe!$BB$26:$BB$51=Ergebniseingabe!$BE$26:$BE$51)*(Ergebniseingabe!$BB$26:$BB$51&lt;&gt;"")*(Ergebniseingabe!$BE$26:$BE$51&lt;&gt;""))</f>
        <v>0</v>
      </c>
      <c r="Y36" s="144">
        <f>SUMPRODUCT((Ergebniseingabe!$K$26:$AE$51=P36)*(Ergebniseingabe!$BB$26:$BB$51&lt;Ergebniseingabe!$BE$26:$BE$51))+SUMPRODUCT((Ergebniseingabe!$AG$26:$BA$51=P36)*(Ergebniseingabe!$BB$26:$BB$51&gt;Ergebniseingabe!$BE$26:$BE$51))</f>
        <v>0</v>
      </c>
      <c r="AK36" s="116">
        <v>3</v>
      </c>
      <c r="AL36" s="116" t="str">
        <f aca="true" t="shared" si="5" ref="AL36:AL57">AM36&amp;AN36</f>
        <v>B4B1</v>
      </c>
      <c r="AM36" s="116" t="str">
        <f t="shared" si="3"/>
        <v>B4</v>
      </c>
      <c r="AN36" s="116" t="str">
        <f t="shared" si="4"/>
        <v>B1</v>
      </c>
      <c r="AO36" s="116">
        <f>IF(SUMPRODUCT((Ergebniseingabe!$K$26:$K$51=AM36)*(Ergebniseingabe!$AG$26:$AG$51=AN36)*(ISNUMBER(Ergebniseingabe!$BE$26:$BE$51)))=1,SUMPRODUCT((Ergebniseingabe!$K$26:$K$51=AM36)*(Ergebniseingabe!$AG$26:$AG$51=AN36)*(Ergebniseingabe!$BB$26:$BB$51))&amp;":"&amp;SUMPRODUCT((Ergebniseingabe!$K$26:$K$51=AM36)*(Ergebniseingabe!$AG$26:$AG$51=AN36)*(Ergebniseingabe!$BE$26:$BE$51)),"")</f>
      </c>
      <c r="AP36" s="116">
        <f>IF(SUMPRODUCT((Ergebniseingabe!$AG$26:$AG$51=AM36)*(Ergebniseingabe!$K$26:$K$51=AN36)*(ISNUMBER(Ergebniseingabe!$BE$26:$BE$51)))=1,SUMPRODUCT((Ergebniseingabe!$AG$26:$AG$51=AM36)*(Ergebniseingabe!$K$26:$K$51=AN36)*(Ergebniseingabe!$BE$26:$BE$51))&amp;":"&amp;SUMPRODUCT((Ergebniseingabe!$AG$26:$AG$51=AM36)*(Ergebniseingabe!$K$26:$K$51=AN36)*(Ergebniseingabe!$BB$26:$BB$51)),"")</f>
      </c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</row>
    <row r="37" spans="13:70" s="116" customFormat="1" ht="12.75">
      <c r="M37" s="101"/>
      <c r="N37" s="101"/>
      <c r="O37" s="101"/>
      <c r="P37" s="143"/>
      <c r="Q37" s="144"/>
      <c r="R37" s="144"/>
      <c r="S37" s="144"/>
      <c r="T37" s="145"/>
      <c r="U37" s="144"/>
      <c r="V37" s="144"/>
      <c r="W37" s="144"/>
      <c r="X37" s="144"/>
      <c r="Y37" s="144"/>
      <c r="AK37" s="116">
        <v>4</v>
      </c>
      <c r="AL37" s="116" t="str">
        <f t="shared" si="5"/>
        <v>B5B1</v>
      </c>
      <c r="AM37" s="116" t="str">
        <f t="shared" si="3"/>
        <v>B5</v>
      </c>
      <c r="AN37" s="116" t="str">
        <f t="shared" si="4"/>
        <v>B1</v>
      </c>
      <c r="AO37" s="116">
        <f>IF(SUMPRODUCT((Ergebniseingabe!$K$26:$K$51=AM37)*(Ergebniseingabe!$AG$26:$AG$51=AN37)*(ISNUMBER(Ergebniseingabe!$BE$26:$BE$51)))=1,SUMPRODUCT((Ergebniseingabe!$K$26:$K$51=AM37)*(Ergebniseingabe!$AG$26:$AG$51=AN37)*(Ergebniseingabe!$BB$26:$BB$51))&amp;":"&amp;SUMPRODUCT((Ergebniseingabe!$K$26:$K$51=AM37)*(Ergebniseingabe!$AG$26:$AG$51=AN37)*(Ergebniseingabe!$BE$26:$BE$51)),"")</f>
      </c>
      <c r="AP37" s="116">
        <f>IF(SUMPRODUCT((Ergebniseingabe!$AG$26:$AG$51=AM37)*(Ergebniseingabe!$K$26:$K$51=AN37)*(ISNUMBER(Ergebniseingabe!$BE$26:$BE$51)))=1,SUMPRODUCT((Ergebniseingabe!$AG$26:$AG$51=AM37)*(Ergebniseingabe!$K$26:$K$51=AN37)*(Ergebniseingabe!$BE$26:$BE$51))&amp;":"&amp;SUMPRODUCT((Ergebniseingabe!$AG$26:$AG$51=AM37)*(Ergebniseingabe!$K$26:$K$51=AN37)*(Ergebniseingabe!$BB$26:$BB$51)),"")</f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</row>
    <row r="38" spans="12:70" s="116" customFormat="1" ht="12.75">
      <c r="L38" s="116">
        <f>SUM(COUNT(L33:L37)*(COUNT(L33:L37)-1))</f>
        <v>12</v>
      </c>
      <c r="M38" s="143"/>
      <c r="N38" s="143"/>
      <c r="O38" s="101">
        <f>COUNTIF($O$33:$O$37,1)</f>
        <v>4</v>
      </c>
      <c r="P38" s="143"/>
      <c r="Q38" s="143"/>
      <c r="R38" s="143"/>
      <c r="S38" s="143"/>
      <c r="T38" s="143"/>
      <c r="U38" s="143"/>
      <c r="V38" s="143">
        <f>SUM($V$33:$V$37)</f>
        <v>0</v>
      </c>
      <c r="AK38" s="116">
        <v>5</v>
      </c>
      <c r="AL38" s="116" t="str">
        <f t="shared" si="5"/>
        <v>B3B2</v>
      </c>
      <c r="AM38" s="116" t="str">
        <f t="shared" si="3"/>
        <v>B3</v>
      </c>
      <c r="AN38" s="116" t="str">
        <f t="shared" si="4"/>
        <v>B2</v>
      </c>
      <c r="AO38" s="116">
        <f>IF(SUMPRODUCT((Ergebniseingabe!$K$26:$K$51=AM38)*(Ergebniseingabe!$AG$26:$AG$51=AN38)*(ISNUMBER(Ergebniseingabe!$BE$26:$BE$51)))=1,SUMPRODUCT((Ergebniseingabe!$K$26:$K$51=AM38)*(Ergebniseingabe!$AG$26:$AG$51=AN38)*(Ergebniseingabe!$BB$26:$BB$51))&amp;":"&amp;SUMPRODUCT((Ergebniseingabe!$K$26:$K$51=AM38)*(Ergebniseingabe!$AG$26:$AG$51=AN38)*(Ergebniseingabe!$BE$26:$BE$51)),"")</f>
      </c>
      <c r="AP38" s="116">
        <f>IF(SUMPRODUCT((Ergebniseingabe!$AG$26:$AG$51=AM38)*(Ergebniseingabe!$K$26:$K$51=AN38)*(ISNUMBER(Ergebniseingabe!$BE$26:$BE$51)))=1,SUMPRODUCT((Ergebniseingabe!$AG$26:$AG$51=AM38)*(Ergebniseingabe!$K$26:$K$51=AN38)*(Ergebniseingabe!$BE$26:$BE$51))&amp;":"&amp;SUMPRODUCT((Ergebniseingabe!$AG$26:$AG$51=AM38)*(Ergebniseingabe!$K$26:$K$51=AN38)*(Ergebniseingabe!$BB$26:$BB$51)),"")</f>
      </c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</row>
    <row r="39" spans="12:70" s="116" customFormat="1" ht="12.75">
      <c r="L39" s="98"/>
      <c r="M39" s="98"/>
      <c r="N39" s="98"/>
      <c r="O39" s="101">
        <f>COUNTIF($O$33:$O$37,2)</f>
        <v>0</v>
      </c>
      <c r="P39" s="98"/>
      <c r="Q39" s="98"/>
      <c r="R39" s="98"/>
      <c r="S39" s="98"/>
      <c r="T39" s="98"/>
      <c r="U39" s="139"/>
      <c r="V39" s="139"/>
      <c r="AK39" s="116">
        <v>6</v>
      </c>
      <c r="AL39" s="116" t="str">
        <f t="shared" si="5"/>
        <v>B4B2</v>
      </c>
      <c r="AM39" s="116" t="str">
        <f t="shared" si="3"/>
        <v>B4</v>
      </c>
      <c r="AN39" s="116" t="str">
        <f t="shared" si="4"/>
        <v>B2</v>
      </c>
      <c r="AO39" s="116">
        <f>IF(SUMPRODUCT((Ergebniseingabe!$K$26:$K$51=AM39)*(Ergebniseingabe!$AG$26:$AG$51=AN39)*(ISNUMBER(Ergebniseingabe!$BE$26:$BE$51)))=1,SUMPRODUCT((Ergebniseingabe!$K$26:$K$51=AM39)*(Ergebniseingabe!$AG$26:$AG$51=AN39)*(Ergebniseingabe!$BB$26:$BB$51))&amp;":"&amp;SUMPRODUCT((Ergebniseingabe!$K$26:$K$51=AM39)*(Ergebniseingabe!$AG$26:$AG$51=AN39)*(Ergebniseingabe!$BE$26:$BE$51)),"")</f>
      </c>
      <c r="AP39" s="116">
        <f>IF(SUMPRODUCT((Ergebniseingabe!$AG$26:$AG$51=AM39)*(Ergebniseingabe!$K$26:$K$51=AN39)*(ISNUMBER(Ergebniseingabe!$BE$26:$BE$51)))=1,SUMPRODUCT((Ergebniseingabe!$AG$26:$AG$51=AM39)*(Ergebniseingabe!$K$26:$K$51=AN39)*(Ergebniseingabe!$BE$26:$BE$51))&amp;":"&amp;SUMPRODUCT((Ergebniseingabe!$AG$26:$AG$51=AM39)*(Ergebniseingabe!$K$26:$K$51=AN39)*(Ergebniseingabe!$BB$26:$BB$51)),"")</f>
      </c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</row>
    <row r="40" spans="12:70" s="116" customFormat="1" ht="12.75">
      <c r="L40" s="98"/>
      <c r="M40" s="98"/>
      <c r="N40" s="98"/>
      <c r="O40" s="101">
        <f>COUNTIF($O$33:$O$37,3)</f>
        <v>0</v>
      </c>
      <c r="P40" s="98"/>
      <c r="Q40" s="98"/>
      <c r="R40" s="98"/>
      <c r="S40" s="98"/>
      <c r="T40" s="98"/>
      <c r="U40" s="139"/>
      <c r="V40" s="139"/>
      <c r="AK40" s="116">
        <v>7</v>
      </c>
      <c r="AL40" s="116" t="str">
        <f t="shared" si="5"/>
        <v>B5B2</v>
      </c>
      <c r="AM40" s="116" t="str">
        <f t="shared" si="3"/>
        <v>B5</v>
      </c>
      <c r="AN40" s="116" t="str">
        <f t="shared" si="4"/>
        <v>B2</v>
      </c>
      <c r="AO40" s="116">
        <f>IF(SUMPRODUCT((Ergebniseingabe!$K$26:$K$51=AM40)*(Ergebniseingabe!$AG$26:$AG$51=AN40)*(ISNUMBER(Ergebniseingabe!$BE$26:$BE$51)))=1,SUMPRODUCT((Ergebniseingabe!$K$26:$K$51=AM40)*(Ergebniseingabe!$AG$26:$AG$51=AN40)*(Ergebniseingabe!$BB$26:$BB$51))&amp;":"&amp;SUMPRODUCT((Ergebniseingabe!$K$26:$K$51=AM40)*(Ergebniseingabe!$AG$26:$AG$51=AN40)*(Ergebniseingabe!$BE$26:$BE$51)),"")</f>
      </c>
      <c r="AP40" s="116">
        <f>IF(SUMPRODUCT((Ergebniseingabe!$AG$26:$AG$51=AM40)*(Ergebniseingabe!$K$26:$K$51=AN40)*(ISNUMBER(Ergebniseingabe!$BE$26:$BE$51)))=1,SUMPRODUCT((Ergebniseingabe!$AG$26:$AG$51=AM40)*(Ergebniseingabe!$K$26:$K$51=AN40)*(Ergebniseingabe!$BE$26:$BE$51))&amp;":"&amp;SUMPRODUCT((Ergebniseingabe!$AG$26:$AG$51=AM40)*(Ergebniseingabe!$K$26:$K$51=AN40)*(Ergebniseingabe!$BB$26:$BB$51)),"")</f>
      </c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</row>
    <row r="41" spans="12:70" s="116" customFormat="1" ht="12.75">
      <c r="L41" s="98"/>
      <c r="M41" s="98"/>
      <c r="N41" s="98"/>
      <c r="O41" s="101">
        <f>COUNTIF($O$33:$O$37,4)</f>
        <v>0</v>
      </c>
      <c r="P41" s="98"/>
      <c r="Q41" s="98"/>
      <c r="R41" s="98"/>
      <c r="S41" s="98"/>
      <c r="T41" s="98"/>
      <c r="U41" s="139"/>
      <c r="V41" s="139"/>
      <c r="AK41" s="116">
        <v>8</v>
      </c>
      <c r="AL41" s="116" t="str">
        <f t="shared" si="5"/>
        <v>B4B3</v>
      </c>
      <c r="AM41" s="116" t="str">
        <f t="shared" si="3"/>
        <v>B4</v>
      </c>
      <c r="AN41" s="116" t="str">
        <f t="shared" si="4"/>
        <v>B3</v>
      </c>
      <c r="AO41" s="116">
        <f>IF(SUMPRODUCT((Ergebniseingabe!$K$26:$K$51=AM41)*(Ergebniseingabe!$AG$26:$AG$51=AN41)*(ISNUMBER(Ergebniseingabe!$BE$26:$BE$51)))=1,SUMPRODUCT((Ergebniseingabe!$K$26:$K$51=AM41)*(Ergebniseingabe!$AG$26:$AG$51=AN41)*(Ergebniseingabe!$BB$26:$BB$51))&amp;":"&amp;SUMPRODUCT((Ergebniseingabe!$K$26:$K$51=AM41)*(Ergebniseingabe!$AG$26:$AG$51=AN41)*(Ergebniseingabe!$BE$26:$BE$51)),"")</f>
      </c>
      <c r="AP41" s="116">
        <f>IF(SUMPRODUCT((Ergebniseingabe!$AG$26:$AG$51=AM41)*(Ergebniseingabe!$K$26:$K$51=AN41)*(ISNUMBER(Ergebniseingabe!$BE$26:$BE$51)))=1,SUMPRODUCT((Ergebniseingabe!$AG$26:$AG$51=AM41)*(Ergebniseingabe!$K$26:$K$51=AN41)*(Ergebniseingabe!$BE$26:$BE$51))&amp;":"&amp;SUMPRODUCT((Ergebniseingabe!$AG$26:$AG$51=AM41)*(Ergebniseingabe!$K$26:$K$51=AN41)*(Ergebniseingabe!$BB$26:$BB$51)),"")</f>
      </c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</row>
    <row r="42" spans="12:70" s="116" customFormat="1" ht="12.75">
      <c r="L42" s="98"/>
      <c r="M42" s="98"/>
      <c r="N42" s="98"/>
      <c r="O42" s="101"/>
      <c r="P42" s="98"/>
      <c r="Q42" s="98"/>
      <c r="R42" s="98"/>
      <c r="S42" s="98"/>
      <c r="T42" s="98"/>
      <c r="U42" s="139"/>
      <c r="V42" s="139"/>
      <c r="AK42" s="116">
        <v>9</v>
      </c>
      <c r="AL42" s="116" t="str">
        <f t="shared" si="5"/>
        <v>B5B3</v>
      </c>
      <c r="AM42" s="116" t="str">
        <f t="shared" si="3"/>
        <v>B5</v>
      </c>
      <c r="AN42" s="116" t="str">
        <f t="shared" si="4"/>
        <v>B3</v>
      </c>
      <c r="AO42" s="116">
        <f>IF(SUMPRODUCT((Ergebniseingabe!$K$26:$K$51=AM42)*(Ergebniseingabe!$AG$26:$AG$51=AN42)*(ISNUMBER(Ergebniseingabe!$BE$26:$BE$51)))=1,SUMPRODUCT((Ergebniseingabe!$K$26:$K$51=AM42)*(Ergebniseingabe!$AG$26:$AG$51=AN42)*(Ergebniseingabe!$BB$26:$BB$51))&amp;":"&amp;SUMPRODUCT((Ergebniseingabe!$K$26:$K$51=AM42)*(Ergebniseingabe!$AG$26:$AG$51=AN42)*(Ergebniseingabe!$BE$26:$BE$51)),"")</f>
      </c>
      <c r="AP42" s="116">
        <f>IF(SUMPRODUCT((Ergebniseingabe!$AG$26:$AG$51=AM42)*(Ergebniseingabe!$K$26:$K$51=AN42)*(ISNUMBER(Ergebniseingabe!$BE$26:$BE$51)))=1,SUMPRODUCT((Ergebniseingabe!$AG$26:$AG$51=AM42)*(Ergebniseingabe!$K$26:$K$51=AN42)*(Ergebniseingabe!$BE$26:$BE$51))&amp;":"&amp;SUMPRODUCT((Ergebniseingabe!$AG$26:$AG$51=AM42)*(Ergebniseingabe!$K$26:$K$51=AN42)*(Ergebniseingabe!$BB$26:$BB$51)),"")</f>
      </c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</row>
    <row r="43" spans="12:70" s="116" customFormat="1" ht="12.75">
      <c r="L43" s="98"/>
      <c r="M43" s="98"/>
      <c r="N43" s="98"/>
      <c r="O43" s="101"/>
      <c r="P43" s="98"/>
      <c r="Q43" s="98"/>
      <c r="R43" s="98"/>
      <c r="S43" s="98"/>
      <c r="T43" s="98"/>
      <c r="U43" s="139"/>
      <c r="V43" s="139"/>
      <c r="AK43" s="116">
        <v>10</v>
      </c>
      <c r="AL43" s="116" t="str">
        <f t="shared" si="5"/>
        <v>B5B4</v>
      </c>
      <c r="AM43" s="116" t="str">
        <f t="shared" si="3"/>
        <v>B5</v>
      </c>
      <c r="AN43" s="116" t="str">
        <f t="shared" si="4"/>
        <v>B4</v>
      </c>
      <c r="AO43" s="116">
        <f>IF(SUMPRODUCT((Ergebniseingabe!$K$26:$K$51=AM43)*(Ergebniseingabe!$AG$26:$AG$51=AN43)*(ISNUMBER(Ergebniseingabe!$BE$26:$BE$51)))=1,SUMPRODUCT((Ergebniseingabe!$K$26:$K$51=AM43)*(Ergebniseingabe!$AG$26:$AG$51=AN43)*(Ergebniseingabe!$BB$26:$BB$51))&amp;":"&amp;SUMPRODUCT((Ergebniseingabe!$K$26:$K$51=AM43)*(Ergebniseingabe!$AG$26:$AG$51=AN43)*(Ergebniseingabe!$BE$26:$BE$51)),"")</f>
      </c>
      <c r="AP43" s="116">
        <f>IF(SUMPRODUCT((Ergebniseingabe!$AG$26:$AG$51=AM43)*(Ergebniseingabe!$K$26:$K$51=AN43)*(ISNUMBER(Ergebniseingabe!$BE$26:$BE$51)))=1,SUMPRODUCT((Ergebniseingabe!$AG$26:$AG$51=AM43)*(Ergebniseingabe!$K$26:$K$51=AN43)*(Ergebniseingabe!$BE$26:$BE$51))&amp;":"&amp;SUMPRODUCT((Ergebniseingabe!$AG$26:$AG$51=AM43)*(Ergebniseingabe!$K$26:$K$51=AN43)*(Ergebniseingabe!$BB$26:$BB$51)),"")</f>
      </c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</row>
    <row r="44" spans="12:70" s="116" customFormat="1" ht="13.5">
      <c r="L44" s="138" t="s">
        <v>68</v>
      </c>
      <c r="M44" s="98"/>
      <c r="N44" s="148"/>
      <c r="O44" s="148"/>
      <c r="P44" s="148"/>
      <c r="Q44" s="148"/>
      <c r="R44" s="98"/>
      <c r="AK44" s="116">
        <v>1</v>
      </c>
      <c r="AL44" s="116" t="str">
        <f t="shared" si="5"/>
        <v>C1C2</v>
      </c>
      <c r="AM44" s="116" t="str">
        <f>P33</f>
        <v>C1</v>
      </c>
      <c r="AN44" s="116" t="str">
        <f>P34</f>
        <v>C2</v>
      </c>
      <c r="AO44" s="116">
        <f>IF(SUMPRODUCT((Ergebniseingabe!$K$26:$K$51=AM44)*(Ergebniseingabe!$AG$26:$AG$51=AN44)*(ISNUMBER(Ergebniseingabe!$BE$26:$BE$51)))=1,SUMPRODUCT((Ergebniseingabe!$K$26:$K$51=AM44)*(Ergebniseingabe!$AG$26:$AG$51=AN44)*(Ergebniseingabe!$BB$26:$BB$51))&amp;":"&amp;SUMPRODUCT((Ergebniseingabe!$K$26:$K$51=AM44)*(Ergebniseingabe!$AG$26:$AG$51=AN44)*(Ergebniseingabe!$BE$26:$BE$51)),"")</f>
      </c>
      <c r="AP44" s="116">
        <f>IF(SUMPRODUCT((Ergebniseingabe!$AG$26:$AG$51=AM44)*(Ergebniseingabe!$K$26:$K$51=AN44)*(ISNUMBER(Ergebniseingabe!$BE$26:$BE$51)))=1,SUMPRODUCT((Ergebniseingabe!$AG$26:$AG$51=AM44)*(Ergebniseingabe!$K$26:$K$51=AN44)*(Ergebniseingabe!$BE$26:$BE$51))&amp;":"&amp;SUMPRODUCT((Ergebniseingabe!$AG$26:$AG$51=AM44)*(Ergebniseingabe!$K$26:$K$51=AN44)*(Ergebniseingabe!$BB$26:$BB$51)),"")</f>
      </c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</row>
    <row r="45" spans="12:70" s="116" customFormat="1" ht="12.75">
      <c r="L45" s="116">
        <v>1</v>
      </c>
      <c r="M45" s="101" t="e">
        <f>RANK(N45,$N$45:$N$47,1)</f>
        <v>#VALUE!</v>
      </c>
      <c r="N45" s="101" t="e">
        <f>O45+ROW()/1000</f>
        <v>#VALUE!</v>
      </c>
      <c r="O45" s="101" t="e">
        <f>RANK(U45,$U$45:$U$47)</f>
        <v>#VALUE!</v>
      </c>
      <c r="P45" s="143" t="str">
        <f>Ergebniseingabe!$L$64</f>
        <v>A3</v>
      </c>
      <c r="Q45" s="148">
        <f>Ergebniseingabe!$BH$64</f>
      </c>
      <c r="R45" s="148">
        <f>Ergebniseingabe!$BK$64</f>
      </c>
      <c r="S45" s="101">
        <f>Ergebniseingabe!$BP$64</f>
      </c>
      <c r="T45" s="148" t="e">
        <f>Q45-R45</f>
        <v>#VALUE!</v>
      </c>
      <c r="U45" s="143" t="e">
        <f>S45*100000+T45*1000+Q45</f>
        <v>#VALUE!</v>
      </c>
      <c r="V45" s="148">
        <f>Ergebniseingabe!AV64</f>
      </c>
      <c r="W45" s="116">
        <f>Ergebniseingabe!AY64</f>
      </c>
      <c r="X45" s="116">
        <f>Ergebniseingabe!BB64</f>
      </c>
      <c r="Y45" s="116">
        <f>Ergebniseingabe!BE64</f>
      </c>
      <c r="AK45" s="116">
        <v>2</v>
      </c>
      <c r="AL45" s="116" t="str">
        <f t="shared" si="5"/>
        <v>C1C3</v>
      </c>
      <c r="AM45" s="116" t="str">
        <f>P33</f>
        <v>C1</v>
      </c>
      <c r="AN45" s="116" t="str">
        <f>P35</f>
        <v>C3</v>
      </c>
      <c r="AO45" s="116">
        <f>IF(SUMPRODUCT((Ergebniseingabe!$K$26:$K$51=AM45)*(Ergebniseingabe!$AG$26:$AG$51=AN45)*(ISNUMBER(Ergebniseingabe!$BE$26:$BE$51)))=1,SUMPRODUCT((Ergebniseingabe!$K$26:$K$51=AM45)*(Ergebniseingabe!$AG$26:$AG$51=AN45)*(Ergebniseingabe!$BB$26:$BB$51))&amp;":"&amp;SUMPRODUCT((Ergebniseingabe!$K$26:$K$51=AM45)*(Ergebniseingabe!$AG$26:$AG$51=AN45)*(Ergebniseingabe!$BE$26:$BE$51)),"")</f>
      </c>
      <c r="AP45" s="116">
        <f>IF(SUMPRODUCT((Ergebniseingabe!$AG$26:$AG$51=AM45)*(Ergebniseingabe!$K$26:$K$51=AN45)*(ISNUMBER(Ergebniseingabe!$BE$26:$BE$51)))=1,SUMPRODUCT((Ergebniseingabe!$AG$26:$AG$51=AM45)*(Ergebniseingabe!$K$26:$K$51=AN45)*(Ergebniseingabe!$BE$26:$BE$51))&amp;":"&amp;SUMPRODUCT((Ergebniseingabe!$AG$26:$AG$51=AM45)*(Ergebniseingabe!$K$26:$K$51=AN45)*(Ergebniseingabe!$BB$26:$BB$51)),"")</f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</row>
    <row r="46" spans="12:70" s="116" customFormat="1" ht="12.75">
      <c r="L46" s="116">
        <v>2</v>
      </c>
      <c r="M46" s="101" t="e">
        <f>RANK(N46,$N$45:$N$47,1)</f>
        <v>#VALUE!</v>
      </c>
      <c r="N46" s="101" t="e">
        <f>O46+ROW()/1000</f>
        <v>#VALUE!</v>
      </c>
      <c r="O46" s="101" t="e">
        <f>RANK(U46,$U$45:$U$47)</f>
        <v>#VALUE!</v>
      </c>
      <c r="P46" s="143" t="str">
        <f>Ergebniseingabe!$L$78</f>
        <v>B3</v>
      </c>
      <c r="Q46" s="148">
        <f>Ergebniseingabe!$BH$78</f>
      </c>
      <c r="R46" s="148">
        <f>Ergebniseingabe!$BK$78</f>
      </c>
      <c r="S46" s="101">
        <f>Ergebniseingabe!$BP$78</f>
      </c>
      <c r="T46" s="148" t="e">
        <f>Q46-R46</f>
        <v>#VALUE!</v>
      </c>
      <c r="U46" s="143" t="e">
        <f>S46*100000+T46*1000+Q46</f>
        <v>#VALUE!</v>
      </c>
      <c r="V46" s="148">
        <f>Ergebniseingabe!AV78</f>
      </c>
      <c r="W46" s="116">
        <f>Ergebniseingabe!AY78</f>
      </c>
      <c r="X46" s="116">
        <f>Ergebniseingabe!BB78</f>
      </c>
      <c r="Y46" s="116">
        <f>Ergebniseingabe!BE78</f>
      </c>
      <c r="AK46" s="116">
        <v>3</v>
      </c>
      <c r="AL46" s="116" t="str">
        <f t="shared" si="5"/>
        <v>C1C4</v>
      </c>
      <c r="AM46" s="116" t="str">
        <f>P33</f>
        <v>C1</v>
      </c>
      <c r="AN46" s="116" t="str">
        <f>P36</f>
        <v>C4</v>
      </c>
      <c r="AO46" s="116">
        <f>IF(SUMPRODUCT((Ergebniseingabe!$K$26:$K$51=AM46)*(Ergebniseingabe!$AG$26:$AG$51=AN46)*(ISNUMBER(Ergebniseingabe!$BE$26:$BE$51)))=1,SUMPRODUCT((Ergebniseingabe!$K$26:$K$51=AM46)*(Ergebniseingabe!$AG$26:$AG$51=AN46)*(Ergebniseingabe!$BB$26:$BB$51))&amp;":"&amp;SUMPRODUCT((Ergebniseingabe!$K$26:$K$51=AM46)*(Ergebniseingabe!$AG$26:$AG$51=AN46)*(Ergebniseingabe!$BE$26:$BE$51)),"")</f>
      </c>
      <c r="AP46" s="116">
        <f>IF(SUMPRODUCT((Ergebniseingabe!$AG$26:$AG$51=AM46)*(Ergebniseingabe!$K$26:$K$51=AN46)*(ISNUMBER(Ergebniseingabe!$BE$26:$BE$51)))=1,SUMPRODUCT((Ergebniseingabe!$AG$26:$AG$51=AM46)*(Ergebniseingabe!$K$26:$K$51=AN46)*(Ergebniseingabe!$BE$26:$BE$51))&amp;":"&amp;SUMPRODUCT((Ergebniseingabe!$AG$26:$AG$51=AM46)*(Ergebniseingabe!$K$26:$K$51=AN46)*(Ergebniseingabe!$BB$26:$BB$51)),"")</f>
      </c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</row>
    <row r="47" spans="12:70" s="116" customFormat="1" ht="12.75">
      <c r="L47" s="116">
        <v>3</v>
      </c>
      <c r="M47" s="101" t="e">
        <f>RANK(N47,$N$45:$N$47,1)</f>
        <v>#VALUE!</v>
      </c>
      <c r="N47" s="101" t="e">
        <f>O47+ROW()/1000</f>
        <v>#VALUE!</v>
      </c>
      <c r="O47" s="101" t="e">
        <f>RANK(U47,$U$45:$U$47)</f>
        <v>#VALUE!</v>
      </c>
      <c r="P47" s="143" t="str">
        <f>Ergebniseingabe!$L$92</f>
        <v>C3</v>
      </c>
      <c r="Q47" s="148">
        <f>Ergebniseingabe!$BE$92</f>
      </c>
      <c r="R47" s="148">
        <f>Ergebniseingabe!$BH$93</f>
      </c>
      <c r="S47" s="101">
        <f>Ergebniseingabe!$BM$92</f>
      </c>
      <c r="T47" s="148" t="e">
        <f>Q47-R47</f>
        <v>#VALUE!</v>
      </c>
      <c r="U47" s="143" t="e">
        <f>S47*100000+T47*1000+Q47</f>
        <v>#VALUE!</v>
      </c>
      <c r="V47" s="148">
        <f>Ergebniseingabe!AS92</f>
      </c>
      <c r="W47" s="116">
        <f>Ergebniseingabe!AV92</f>
      </c>
      <c r="X47" s="116">
        <f>Ergebniseingabe!AY92</f>
      </c>
      <c r="Y47" s="116">
        <f>Ergebniseingabe!BB92</f>
      </c>
      <c r="AK47" s="116">
        <v>4</v>
      </c>
      <c r="AL47" s="116" t="str">
        <f t="shared" si="5"/>
        <v>C2C3</v>
      </c>
      <c r="AM47" s="116" t="str">
        <f>P34</f>
        <v>C2</v>
      </c>
      <c r="AN47" s="116" t="str">
        <f>P35</f>
        <v>C3</v>
      </c>
      <c r="AO47" s="116">
        <f>IF(SUMPRODUCT((Ergebniseingabe!$K$26:$K$51=AM47)*(Ergebniseingabe!$AG$26:$AG$51=AN47)*(ISNUMBER(Ergebniseingabe!$BE$26:$BE$51)))=1,SUMPRODUCT((Ergebniseingabe!$K$26:$K$51=AM47)*(Ergebniseingabe!$AG$26:$AG$51=AN47)*(Ergebniseingabe!$BB$26:$BB$51))&amp;":"&amp;SUMPRODUCT((Ergebniseingabe!$K$26:$K$51=AM47)*(Ergebniseingabe!$AG$26:$AG$51=AN47)*(Ergebniseingabe!$BE$26:$BE$51)),"")</f>
      </c>
      <c r="AP47" s="116">
        <f>IF(SUMPRODUCT((Ergebniseingabe!$AG$26:$AG$51=AM47)*(Ergebniseingabe!$K$26:$K$51=AN47)*(ISNUMBER(Ergebniseingabe!$BE$26:$BE$51)))=1,SUMPRODUCT((Ergebniseingabe!$AG$26:$AG$51=AM47)*(Ergebniseingabe!$K$26:$K$51=AN47)*(Ergebniseingabe!$BE$26:$BE$51))&amp;":"&amp;SUMPRODUCT((Ergebniseingabe!$AG$26:$AG$51=AM47)*(Ergebniseingabe!$K$26:$K$51=AN47)*(Ergebniseingabe!$BB$26:$BB$51)),"")</f>
      </c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</row>
    <row r="48" spans="12:70" s="116" customFormat="1" ht="12.75">
      <c r="L48" s="116">
        <f>SUM(L10,L24,L38)</f>
        <v>52</v>
      </c>
      <c r="M48" s="101"/>
      <c r="N48" s="101"/>
      <c r="O48" s="101">
        <f>COUNTIF($O$45:$O$47,1)</f>
        <v>0</v>
      </c>
      <c r="P48" s="143"/>
      <c r="Q48" s="148"/>
      <c r="R48" s="148"/>
      <c r="S48" s="101"/>
      <c r="T48" s="148"/>
      <c r="U48" s="143"/>
      <c r="V48" s="148">
        <f>SUM(V10,V24,V38)</f>
        <v>0</v>
      </c>
      <c r="AK48" s="116">
        <v>5</v>
      </c>
      <c r="AL48" s="116" t="str">
        <f t="shared" si="5"/>
        <v>C2C4</v>
      </c>
      <c r="AM48" s="116" t="str">
        <f>P34</f>
        <v>C2</v>
      </c>
      <c r="AN48" s="116" t="str">
        <f>P36</f>
        <v>C4</v>
      </c>
      <c r="AO48" s="116">
        <f>IF(SUMPRODUCT((Ergebniseingabe!$K$26:$K$51=AM48)*(Ergebniseingabe!$AG$26:$AG$51=AN48)*(ISNUMBER(Ergebniseingabe!$BE$26:$BE$51)))=1,SUMPRODUCT((Ergebniseingabe!$K$26:$K$51=AM48)*(Ergebniseingabe!$AG$26:$AG$51=AN48)*(Ergebniseingabe!$BB$26:$BB$51))&amp;":"&amp;SUMPRODUCT((Ergebniseingabe!$K$26:$K$51=AM48)*(Ergebniseingabe!$AG$26:$AG$51=AN48)*(Ergebniseingabe!$BE$26:$BE$51)),"")</f>
      </c>
      <c r="AP48" s="116">
        <f>IF(SUMPRODUCT((Ergebniseingabe!$AG$26:$AG$51=AM48)*(Ergebniseingabe!$K$26:$K$51=AN48)*(ISNUMBER(Ergebniseingabe!$BE$26:$BE$51)))=1,SUMPRODUCT((Ergebniseingabe!$AG$26:$AG$51=AM48)*(Ergebniseingabe!$K$26:$K$51=AN48)*(Ergebniseingabe!$BE$26:$BE$51))&amp;":"&amp;SUMPRODUCT((Ergebniseingabe!$AG$26:$AG$51=AM48)*(Ergebniseingabe!$K$26:$K$51=AN48)*(Ergebniseingabe!$BB$26:$BB$51)),"")</f>
      </c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</row>
    <row r="49" spans="15:70" s="116" customFormat="1" ht="12.75">
      <c r="O49" s="101">
        <f>COUNTIF($O$45:$O$47,2)</f>
        <v>0</v>
      </c>
      <c r="AK49" s="116">
        <v>6</v>
      </c>
      <c r="AL49" s="116" t="str">
        <f t="shared" si="5"/>
        <v>C3C4</v>
      </c>
      <c r="AM49" s="116" t="str">
        <f>P35</f>
        <v>C3</v>
      </c>
      <c r="AN49" s="116" t="str">
        <f>P36</f>
        <v>C4</v>
      </c>
      <c r="AO49" s="116">
        <f>IF(SUMPRODUCT((Ergebniseingabe!$K$26:$K$51=AM49)*(Ergebniseingabe!$AG$26:$AG$51=AN49)*(ISNUMBER(Ergebniseingabe!$BE$26:$BE$51)))=1,SUMPRODUCT((Ergebniseingabe!$K$26:$K$51=AM49)*(Ergebniseingabe!$AG$26:$AG$51=AN49)*(Ergebniseingabe!$BB$26:$BB$51))&amp;":"&amp;SUMPRODUCT((Ergebniseingabe!$K$26:$K$51=AM49)*(Ergebniseingabe!$AG$26:$AG$51=AN49)*(Ergebniseingabe!$BE$26:$BE$51)),"")</f>
      </c>
      <c r="AP49" s="116">
        <f>IF(SUMPRODUCT((Ergebniseingabe!$AG$26:$AG$51=AM49)*(Ergebniseingabe!$K$26:$K$51=AN49)*(ISNUMBER(Ergebniseingabe!$BE$26:$BE$51)))=1,SUMPRODUCT((Ergebniseingabe!$AG$26:$AG$51=AM49)*(Ergebniseingabe!$K$26:$K$51=AN49)*(Ergebniseingabe!$BE$26:$BE$51))&amp;":"&amp;SUMPRODUCT((Ergebniseingabe!$AG$26:$AG$51=AM49)*(Ergebniseingabe!$K$26:$K$51=AN49)*(Ergebniseingabe!$BB$26:$BB$51)),"")</f>
      </c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</row>
    <row r="50" spans="12:70" s="116" customFormat="1" ht="12.75">
      <c r="L50" s="98"/>
      <c r="M50" s="98"/>
      <c r="N50" s="98"/>
      <c r="O50" s="101">
        <f>COUNTIF($O$45:$O$47,3)</f>
        <v>0</v>
      </c>
      <c r="P50" s="98"/>
      <c r="Q50" s="98"/>
      <c r="R50" s="98"/>
      <c r="S50" s="98"/>
      <c r="T50" s="98"/>
      <c r="U50" s="139"/>
      <c r="V50" s="139"/>
      <c r="AK50" s="116">
        <v>1</v>
      </c>
      <c r="AL50" s="116" t="str">
        <f t="shared" si="5"/>
        <v>C2C1</v>
      </c>
      <c r="AM50" s="144" t="str">
        <f aca="true" t="shared" si="6" ref="AM50:AM57">AN44</f>
        <v>C2</v>
      </c>
      <c r="AN50" s="144" t="str">
        <f aca="true" t="shared" si="7" ref="AN50:AN57">AM44</f>
        <v>C1</v>
      </c>
      <c r="AO50" s="116">
        <f>IF(SUMPRODUCT((Ergebniseingabe!$K$26:$K$51=AM50)*(Ergebniseingabe!$AG$26:$AG$51=AN50)*(ISNUMBER(Ergebniseingabe!$BE$26:$BE$51)))=1,SUMPRODUCT((Ergebniseingabe!$K$26:$K$51=AM50)*(Ergebniseingabe!$AG$26:$AG$51=AN50)*(Ergebniseingabe!$BB$26:$BB$51))&amp;":"&amp;SUMPRODUCT((Ergebniseingabe!$K$26:$K$51=AM50)*(Ergebniseingabe!$AG$26:$AG$51=AN50)*(Ergebniseingabe!$BE$26:$BE$51)),"")</f>
      </c>
      <c r="AP50" s="116">
        <f>IF(SUMPRODUCT((Ergebniseingabe!$AG$26:$AG$51=AM50)*(Ergebniseingabe!$K$26:$K$51=AN50)*(ISNUMBER(Ergebniseingabe!$BE$26:$BE$51)))=1,SUMPRODUCT((Ergebniseingabe!$AG$26:$AG$51=AM50)*(Ergebniseingabe!$K$26:$K$51=AN50)*(Ergebniseingabe!$BE$26:$BE$51))&amp;":"&amp;SUMPRODUCT((Ergebniseingabe!$AG$26:$AG$51=AM50)*(Ergebniseingabe!$K$26:$K$51=AN50)*(Ergebniseingabe!$BB$26:$BB$51)),"")</f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</row>
    <row r="51" spans="12:70" s="116" customFormat="1" ht="12.75">
      <c r="L51" s="146"/>
      <c r="M51" s="146"/>
      <c r="N51" s="146"/>
      <c r="O51" s="146"/>
      <c r="AK51" s="116">
        <v>2</v>
      </c>
      <c r="AL51" s="116" t="str">
        <f t="shared" si="5"/>
        <v>C3C1</v>
      </c>
      <c r="AM51" s="144" t="str">
        <f t="shared" si="6"/>
        <v>C3</v>
      </c>
      <c r="AN51" s="144" t="str">
        <f t="shared" si="7"/>
        <v>C1</v>
      </c>
      <c r="AO51" s="116">
        <f>IF(SUMPRODUCT((Ergebniseingabe!$K$26:$K$51=AM51)*(Ergebniseingabe!$AG$26:$AG$51=AN51)*(ISNUMBER(Ergebniseingabe!$BE$26:$BE$51)))=1,SUMPRODUCT((Ergebniseingabe!$K$26:$K$51=AM51)*(Ergebniseingabe!$AG$26:$AG$51=AN51)*(Ergebniseingabe!$BB$26:$BB$51))&amp;":"&amp;SUMPRODUCT((Ergebniseingabe!$K$26:$K$51=AM51)*(Ergebniseingabe!$AG$26:$AG$51=AN51)*(Ergebniseingabe!$BE$26:$BE$51)),"")</f>
      </c>
      <c r="AP51" s="116">
        <f>IF(SUMPRODUCT((Ergebniseingabe!$AG$26:$AG$51=AM51)*(Ergebniseingabe!$K$26:$K$51=AN51)*(ISNUMBER(Ergebniseingabe!$BE$26:$BE$51)))=1,SUMPRODUCT((Ergebniseingabe!$AG$26:$AG$51=AM51)*(Ergebniseingabe!$K$26:$K$51=AN51)*(Ergebniseingabe!$BE$26:$BE$51))&amp;":"&amp;SUMPRODUCT((Ergebniseingabe!$AG$26:$AG$51=AM51)*(Ergebniseingabe!$K$26:$K$51=AN51)*(Ergebniseingabe!$BB$26:$BB$51)),"")</f>
      </c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</row>
    <row r="52" spans="12:70" s="116" customFormat="1" ht="12.75">
      <c r="L52" s="146"/>
      <c r="M52" s="146"/>
      <c r="N52" s="146"/>
      <c r="O52" s="146"/>
      <c r="AK52" s="116">
        <v>3</v>
      </c>
      <c r="AL52" s="116" t="str">
        <f t="shared" si="5"/>
        <v>C4C1</v>
      </c>
      <c r="AM52" s="144" t="str">
        <f t="shared" si="6"/>
        <v>C4</v>
      </c>
      <c r="AN52" s="144" t="str">
        <f t="shared" si="7"/>
        <v>C1</v>
      </c>
      <c r="AO52" s="116">
        <f>IF(SUMPRODUCT((Ergebniseingabe!$K$26:$K$51=AM52)*(Ergebniseingabe!$AG$26:$AG$51=AN52)*(ISNUMBER(Ergebniseingabe!$BE$26:$BE$51)))=1,SUMPRODUCT((Ergebniseingabe!$K$26:$K$51=AM52)*(Ergebniseingabe!$AG$26:$AG$51=AN52)*(Ergebniseingabe!$BB$26:$BB$51))&amp;":"&amp;SUMPRODUCT((Ergebniseingabe!$K$26:$K$51=AM52)*(Ergebniseingabe!$AG$26:$AG$51=AN52)*(Ergebniseingabe!$BE$26:$BE$51)),"")</f>
      </c>
      <c r="AP52" s="116">
        <f>IF(SUMPRODUCT((Ergebniseingabe!$AG$26:$AG$51=AM52)*(Ergebniseingabe!$K$26:$K$51=AN52)*(ISNUMBER(Ergebniseingabe!$BE$26:$BE$51)))=1,SUMPRODUCT((Ergebniseingabe!$AG$26:$AG$51=AM52)*(Ergebniseingabe!$K$26:$K$51=AN52)*(Ergebniseingabe!$BE$26:$BE$51))&amp;":"&amp;SUMPRODUCT((Ergebniseingabe!$AG$26:$AG$51=AM52)*(Ergebniseingabe!$K$26:$K$51=AN52)*(Ergebniseingabe!$BB$26:$BB$51)),"")</f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</row>
    <row r="53" spans="12:70" s="116" customFormat="1" ht="13.5">
      <c r="L53" s="138" t="s">
        <v>46</v>
      </c>
      <c r="M53" s="98"/>
      <c r="N53" s="98"/>
      <c r="O53" s="98"/>
      <c r="P53" s="98"/>
      <c r="Q53" s="98"/>
      <c r="R53" s="98"/>
      <c r="S53" s="98"/>
      <c r="T53" s="98"/>
      <c r="U53" s="139"/>
      <c r="V53" s="139"/>
      <c r="AK53" s="116">
        <v>2</v>
      </c>
      <c r="AL53" s="116" t="str">
        <f t="shared" si="5"/>
        <v>C3C2</v>
      </c>
      <c r="AM53" s="144" t="str">
        <f t="shared" si="6"/>
        <v>C3</v>
      </c>
      <c r="AN53" s="144" t="str">
        <f t="shared" si="7"/>
        <v>C2</v>
      </c>
      <c r="AO53" s="116">
        <f>IF(SUMPRODUCT((Ergebniseingabe!$K$26:$K$51=AM53)*(Ergebniseingabe!$AG$26:$AG$51=AN53)*(ISNUMBER(Ergebniseingabe!$BE$26:$BE$51)))=1,SUMPRODUCT((Ergebniseingabe!$K$26:$K$51=AM53)*(Ergebniseingabe!$AG$26:$AG$51=AN53)*(Ergebniseingabe!$BB$26:$BB$51))&amp;":"&amp;SUMPRODUCT((Ergebniseingabe!$K$26:$K$51=AM53)*(Ergebniseingabe!$AG$26:$AG$51=AN53)*(Ergebniseingabe!$BE$26:$BE$51)),"")</f>
      </c>
      <c r="AP53" s="116">
        <f>IF(SUMPRODUCT((Ergebniseingabe!$AG$26:$AG$51=AM53)*(Ergebniseingabe!$K$26:$K$51=AN53)*(ISNUMBER(Ergebniseingabe!$BE$26:$BE$51)))=1,SUMPRODUCT((Ergebniseingabe!$AG$26:$AG$51=AM53)*(Ergebniseingabe!$K$26:$K$51=AN53)*(Ergebniseingabe!$BE$26:$BE$51))&amp;":"&amp;SUMPRODUCT((Ergebniseingabe!$AG$26:$AG$51=AM53)*(Ergebniseingabe!$K$26:$K$51=AN53)*(Ergebniseingabe!$BB$26:$BB$51)),"")</f>
      </c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</row>
    <row r="54" spans="12:70" s="116" customFormat="1" ht="12.75">
      <c r="L54" s="116">
        <v>1</v>
      </c>
      <c r="M54" s="101">
        <f>RANK(N54,$N$54:$N$57,1)</f>
        <v>1</v>
      </c>
      <c r="N54" s="101">
        <f>O54+ROW()/1000</f>
        <v>1.054</v>
      </c>
      <c r="O54" s="101">
        <f>RANK(U54,$U$54:$U$57)</f>
        <v>1</v>
      </c>
      <c r="P54" s="143">
        <f>VLOOKUP(L54,Ergebniseingabe!$C$104:$AC$107,7,0)</f>
      </c>
      <c r="Q54" s="144">
        <f>SUMPRODUCT((P54=Ergebniseingabe!$K$114:$AE$125)*(Ergebniseingabe!$BB$114:$BB$125))+SUMPRODUCT((P54=Ergebniseingabe!$AG$114:$BA$125)*(Ergebniseingabe!$BE$114:$BE$125))</f>
        <v>0</v>
      </c>
      <c r="R54" s="144">
        <f>SUMPRODUCT((P54=Ergebniseingabe!$K$114:$AE$125)*(Ergebniseingabe!$BE$114:$BE$125))+SUMPRODUCT((P54=Ergebniseingabe!$AG$114:$BA$125)*(Ergebniseingabe!$BB$114:$BB$125))</f>
        <v>0</v>
      </c>
      <c r="S54" s="144">
        <f>(SUMPRODUCT((P54=Ergebniseingabe!$K$114:$AE$125)*((Ergebniseingabe!$BB$114:$BB$125)&gt;(Ergebniseingabe!$BE$114:$BE$125)))+SUMPRODUCT((P54=Ergebniseingabe!$AG$114:$BA$125)*((Ergebniseingabe!$BE$114:$BE$125)&gt;(Ergebniseingabe!$BB$114:$BB$125))))*3+SUMPRODUCT(((P54=Ergebniseingabe!$K$114:$AE$125)+(P54=Ergebniseingabe!$AG$114:$BA$125))*((Ergebniseingabe!$BE$114:$BE$125)=(Ergebniseingabe!$BB$114:$BB$125))*NOT(ISBLANK(Ergebniseingabe!$BB$114:$BB$125)))</f>
        <v>0</v>
      </c>
      <c r="T54" s="145">
        <f>Q54-R54</f>
        <v>0</v>
      </c>
      <c r="U54" s="144">
        <f>S54*100000+T54*1000+Q54</f>
        <v>0</v>
      </c>
      <c r="V54" s="144">
        <f>SUMPRODUCT((Ergebniseingabe!$K$114:$AE$125=P54)*(Ergebniseingabe!$BB$114:$BB$125&lt;&gt;""))+SUMPRODUCT((Ergebniseingabe!$AG$114:$BA$125=P54)*(Ergebniseingabe!$BE$114:$BE$125&lt;&gt;""))</f>
        <v>0</v>
      </c>
      <c r="W54" s="144">
        <f>SUMPRODUCT((Ergebniseingabe!$K$114:$AE$125=P54)*(Ergebniseingabe!$BB$114:$BB$125&gt;Ergebniseingabe!$BE$114:$BE$125))+SUMPRODUCT((Ergebniseingabe!$AG$114:$BA$125=P54)*(Ergebniseingabe!$BB$114:$BB$125&lt;Ergebniseingabe!$BE$114:$BE$125))</f>
        <v>0</v>
      </c>
      <c r="X54" s="144">
        <f>SUMPRODUCT((Ergebniseingabe!$K$114:$BA$125=P54)*(Ergebniseingabe!$BB$114:$BB$125=Ergebniseingabe!$BE$114:$BE$125)*(Ergebniseingabe!$BB$114:$BB$125&lt;&gt;"")*(Ergebniseingabe!$BE$114:$BE$125&lt;&gt;""))</f>
        <v>0</v>
      </c>
      <c r="Y54" s="144">
        <f>SUMPRODUCT((Ergebniseingabe!$K$114:$AE$125=P54)*(Ergebniseingabe!$BB$114:$BB$125&lt;Ergebniseingabe!$BE$114:$BE$125))+SUMPRODUCT((Ergebniseingabe!$AG$114:$BA$125=P54)*(Ergebniseingabe!$BB$114:$BB$125&gt;Ergebniseingabe!$BE$114:$BE$125))</f>
        <v>0</v>
      </c>
      <c r="AE54" s="149"/>
      <c r="AF54" s="150"/>
      <c r="AG54" s="150"/>
      <c r="AH54" s="150"/>
      <c r="AI54" s="144"/>
      <c r="AJ54" s="144"/>
      <c r="AK54" s="116">
        <v>3</v>
      </c>
      <c r="AL54" s="116" t="str">
        <f t="shared" si="5"/>
        <v>C4C2</v>
      </c>
      <c r="AM54" s="144" t="str">
        <f t="shared" si="6"/>
        <v>C4</v>
      </c>
      <c r="AN54" s="144" t="str">
        <f t="shared" si="7"/>
        <v>C2</v>
      </c>
      <c r="AO54" s="116">
        <f>IF(SUMPRODUCT((Ergebniseingabe!$K$26:$K$51=AM54)*(Ergebniseingabe!$AG$26:$AG$51=AN54)*(ISNUMBER(Ergebniseingabe!$BE$26:$BE$51)))=1,SUMPRODUCT((Ergebniseingabe!$K$26:$K$51=AM54)*(Ergebniseingabe!$AG$26:$AG$51=AN54)*(Ergebniseingabe!$BB$26:$BB$51))&amp;":"&amp;SUMPRODUCT((Ergebniseingabe!$K$26:$K$51=AM54)*(Ergebniseingabe!$AG$26:$AG$51=AN54)*(Ergebniseingabe!$BE$26:$BE$51)),"")</f>
      </c>
      <c r="AP54" s="116">
        <f>IF(SUMPRODUCT((Ergebniseingabe!$AG$26:$AG$51=AM54)*(Ergebniseingabe!$K$26:$K$51=AN54)*(ISNUMBER(Ergebniseingabe!$BE$26:$BE$51)))=1,SUMPRODUCT((Ergebniseingabe!$AG$26:$AG$51=AM54)*(Ergebniseingabe!$K$26:$K$51=AN54)*(Ergebniseingabe!$BE$26:$BE$51))&amp;":"&amp;SUMPRODUCT((Ergebniseingabe!$AG$26:$AG$51=AM54)*(Ergebniseingabe!$K$26:$K$51=AN54)*(Ergebniseingabe!$BB$26:$BB$51)),"")</f>
      </c>
      <c r="AQ54" s="151"/>
      <c r="AR54" s="144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</row>
    <row r="55" spans="12:70" s="116" customFormat="1" ht="12.75">
      <c r="L55" s="116">
        <v>2</v>
      </c>
      <c r="M55" s="101">
        <f>RANK(N55,$N$54:$N$57,1)</f>
        <v>2</v>
      </c>
      <c r="N55" s="101">
        <f>O55+ROW()/1000</f>
        <v>1.055</v>
      </c>
      <c r="O55" s="101">
        <f>RANK(U55,$U$54:$U$57)</f>
        <v>1</v>
      </c>
      <c r="P55" s="143">
        <f>VLOOKUP(L55,Ergebniseingabe!$C$104:$AC$107,7,0)</f>
      </c>
      <c r="Q55" s="144">
        <f>SUMPRODUCT((P55=Ergebniseingabe!$K$114:$AE$125)*(Ergebniseingabe!$BB$114:$BB$125))+SUMPRODUCT((P55=Ergebniseingabe!$AG$114:$BA$125)*(Ergebniseingabe!$BE$114:$BE$125))</f>
        <v>0</v>
      </c>
      <c r="R55" s="144">
        <f>SUMPRODUCT((P55=Ergebniseingabe!$K$114:$AE$125)*(Ergebniseingabe!$BE$114:$BE$125))+SUMPRODUCT((P55=Ergebniseingabe!$AG$114:$BA$125)*(Ergebniseingabe!$BB$114:$BB$125))</f>
        <v>0</v>
      </c>
      <c r="S55" s="144">
        <f>(SUMPRODUCT((P55=Ergebniseingabe!$K$114:$AE$125)*((Ergebniseingabe!$BB$114:$BB$125)&gt;(Ergebniseingabe!$BE$114:$BE$125)))+SUMPRODUCT((P55=Ergebniseingabe!$AG$114:$BA$125)*((Ergebniseingabe!$BE$114:$BE$125)&gt;(Ergebniseingabe!$BB$114:$BB$125))))*3+SUMPRODUCT(((P55=Ergebniseingabe!$K$114:$AE$125)+(P55=Ergebniseingabe!$AG$114:$BA$125))*((Ergebniseingabe!$BE$114:$BE$125)=(Ergebniseingabe!$BB$114:$BB$125))*NOT(ISBLANK(Ergebniseingabe!$BB$114:$BB$125)))</f>
        <v>0</v>
      </c>
      <c r="T55" s="145">
        <f>Q55-R55</f>
        <v>0</v>
      </c>
      <c r="U55" s="144">
        <f>S55*100000+T55*1000+Q55</f>
        <v>0</v>
      </c>
      <c r="V55" s="144">
        <f>SUMPRODUCT((Ergebniseingabe!$K$114:$AE$125=P55)*(Ergebniseingabe!$BB$114:$BB$125&lt;&gt;""))+SUMPRODUCT((Ergebniseingabe!$AG$114:$BA$125=P55)*(Ergebniseingabe!$BE$114:$BE$125&lt;&gt;""))</f>
        <v>0</v>
      </c>
      <c r="W55" s="144">
        <f>SUMPRODUCT((Ergebniseingabe!$K$114:$AE$125=P55)*(Ergebniseingabe!$BB$114:$BB$125&gt;Ergebniseingabe!$BE$114:$BE$125))+SUMPRODUCT((Ergebniseingabe!$AG$114:$BA$125=P55)*(Ergebniseingabe!$BB$114:$BB$125&lt;Ergebniseingabe!$BE$114:$BE$125))</f>
        <v>0</v>
      </c>
      <c r="X55" s="144">
        <f>SUMPRODUCT((Ergebniseingabe!$K$114:$BA$125=P55)*(Ergebniseingabe!$BB$114:$BB$125=Ergebniseingabe!$BE$114:$BE$125)*(Ergebniseingabe!$BB$114:$BB$125&lt;&gt;"")*(Ergebniseingabe!$BE$114:$BE$125&lt;&gt;""))</f>
        <v>0</v>
      </c>
      <c r="Y55" s="144">
        <f>SUMPRODUCT((Ergebniseingabe!$K$114:$AE$125=P55)*(Ergebniseingabe!$BB$114:$BB$125&lt;Ergebniseingabe!$BE$114:$BE$125))+SUMPRODUCT((Ergebniseingabe!$AG$114:$BA$125=P55)*(Ergebniseingabe!$BB$114:$BB$125&gt;Ergebniseingabe!$BE$114:$BE$125))</f>
        <v>0</v>
      </c>
      <c r="AE55" s="152"/>
      <c r="AF55" s="149"/>
      <c r="AG55" s="150"/>
      <c r="AH55" s="150"/>
      <c r="AI55" s="149"/>
      <c r="AJ55" s="144"/>
      <c r="AK55" s="116">
        <v>4</v>
      </c>
      <c r="AL55" s="116" t="str">
        <f t="shared" si="5"/>
        <v>C4C3</v>
      </c>
      <c r="AM55" s="144" t="str">
        <f t="shared" si="6"/>
        <v>C4</v>
      </c>
      <c r="AN55" s="144" t="str">
        <f t="shared" si="7"/>
        <v>C3</v>
      </c>
      <c r="AO55" s="116">
        <f>IF(SUMPRODUCT((Ergebniseingabe!$K$26:$K$51=AM55)*(Ergebniseingabe!$AG$26:$AG$51=AN55)*(ISNUMBER(Ergebniseingabe!$BE$26:$BE$51)))=1,SUMPRODUCT((Ergebniseingabe!$K$26:$K$51=AM55)*(Ergebniseingabe!$AG$26:$AG$51=AN55)*(Ergebniseingabe!$BB$26:$BB$51))&amp;":"&amp;SUMPRODUCT((Ergebniseingabe!$K$26:$K$51=AM55)*(Ergebniseingabe!$AG$26:$AG$51=AN55)*(Ergebniseingabe!$BE$26:$BE$51)),"")</f>
      </c>
      <c r="AP55" s="116">
        <f>IF(SUMPRODUCT((Ergebniseingabe!$AG$26:$AG$51=AM55)*(Ergebniseingabe!$K$26:$K$51=AN55)*(ISNUMBER(Ergebniseingabe!$BE$26:$BE$51)))=1,SUMPRODUCT((Ergebniseingabe!$AG$26:$AG$51=AM55)*(Ergebniseingabe!$K$26:$K$51=AN55)*(Ergebniseingabe!$BE$26:$BE$51))&amp;":"&amp;SUMPRODUCT((Ergebniseingabe!$AG$26:$AG$51=AM55)*(Ergebniseingabe!$K$26:$K$51=AN55)*(Ergebniseingabe!$BB$26:$BB$51)),"")</f>
      </c>
      <c r="AQ55" s="151"/>
      <c r="AR55" s="144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</row>
    <row r="56" spans="12:70" s="116" customFormat="1" ht="12.75">
      <c r="L56" s="116">
        <v>3</v>
      </c>
      <c r="M56" s="101">
        <f>RANK(N56,$N$54:$N$57,1)</f>
        <v>3</v>
      </c>
      <c r="N56" s="101">
        <f>O56+ROW()/1000</f>
        <v>1.056</v>
      </c>
      <c r="O56" s="101">
        <f>RANK(U56,$U$54:$U$57)</f>
        <v>1</v>
      </c>
      <c r="P56" s="143">
        <f>VLOOKUP(L56,Ergebniseingabe!$C$104:$AC$107,7,0)</f>
      </c>
      <c r="Q56" s="144">
        <f>SUMPRODUCT((P56=Ergebniseingabe!$K$114:$AE$125)*(Ergebniseingabe!$BB$114:$BB$125))+SUMPRODUCT((P56=Ergebniseingabe!$AG$114:$BA$125)*(Ergebniseingabe!$BE$114:$BE$125))</f>
        <v>0</v>
      </c>
      <c r="R56" s="144">
        <f>SUMPRODUCT((P56=Ergebniseingabe!$K$114:$AE$125)*(Ergebniseingabe!$BE$114:$BE$125))+SUMPRODUCT((P56=Ergebniseingabe!$AG$114:$BA$125)*(Ergebniseingabe!$BB$114:$BB$125))</f>
        <v>0</v>
      </c>
      <c r="S56" s="144">
        <f>(SUMPRODUCT((P56=Ergebniseingabe!$K$114:$AE$125)*((Ergebniseingabe!$BB$114:$BB$125)&gt;(Ergebniseingabe!$BE$114:$BE$125)))+SUMPRODUCT((P56=Ergebniseingabe!$AG$114:$BA$125)*((Ergebniseingabe!$BE$114:$BE$125)&gt;(Ergebniseingabe!$BB$114:$BB$125))))*3+SUMPRODUCT(((P56=Ergebniseingabe!$K$114:$AE$125)+(P56=Ergebniseingabe!$AG$114:$BA$125))*((Ergebniseingabe!$BE$114:$BE$125)=(Ergebniseingabe!$BB$114:$BB$125))*NOT(ISBLANK(Ergebniseingabe!$BB$114:$BB$125)))</f>
        <v>0</v>
      </c>
      <c r="T56" s="145">
        <f>Q56-R56</f>
        <v>0</v>
      </c>
      <c r="U56" s="144">
        <f>S56*100000+T56*1000+Q56</f>
        <v>0</v>
      </c>
      <c r="V56" s="144">
        <f>SUMPRODUCT((Ergebniseingabe!$K$114:$AE$125=P56)*(Ergebniseingabe!$BB$114:$BB$125&lt;&gt;""))+SUMPRODUCT((Ergebniseingabe!$AG$114:$BA$125=P56)*(Ergebniseingabe!$BE$114:$BE$125&lt;&gt;""))</f>
        <v>0</v>
      </c>
      <c r="W56" s="144">
        <f>SUMPRODUCT((Ergebniseingabe!$K$114:$AE$125=P56)*(Ergebniseingabe!$BB$114:$BB$125&gt;Ergebniseingabe!$BE$114:$BE$125))+SUMPRODUCT((Ergebniseingabe!$AG$114:$BA$125=P56)*(Ergebniseingabe!$BB$114:$BB$125&lt;Ergebniseingabe!$BE$114:$BE$125))</f>
        <v>0</v>
      </c>
      <c r="X56" s="144">
        <f>SUMPRODUCT((Ergebniseingabe!$K$114:$BA$125=P56)*(Ergebniseingabe!$BB$114:$BB$125=Ergebniseingabe!$BE$114:$BE$125)*(Ergebniseingabe!$BB$114:$BB$125&lt;&gt;"")*(Ergebniseingabe!$BE$114:$BE$125&lt;&gt;""))</f>
        <v>0</v>
      </c>
      <c r="Y56" s="144">
        <f>SUMPRODUCT((Ergebniseingabe!$K$114:$AE$125=P56)*(Ergebniseingabe!$BB$114:$BB$125&lt;Ergebniseingabe!$BE$114:$BE$125))+SUMPRODUCT((Ergebniseingabe!$AG$114:$BA$125=P56)*(Ergebniseingabe!$BB$114:$BB$125&gt;Ergebniseingabe!$BE$114:$BE$125))</f>
        <v>0</v>
      </c>
      <c r="AE56" s="152"/>
      <c r="AF56" s="149"/>
      <c r="AG56" s="150"/>
      <c r="AH56" s="150"/>
      <c r="AI56" s="143"/>
      <c r="AJ56" s="144"/>
      <c r="AK56" s="116">
        <v>5</v>
      </c>
      <c r="AL56" s="116" t="str">
        <f t="shared" si="5"/>
        <v>C1C2</v>
      </c>
      <c r="AM56" s="144" t="str">
        <f t="shared" si="6"/>
        <v>C1</v>
      </c>
      <c r="AN56" s="144" t="str">
        <f t="shared" si="7"/>
        <v>C2</v>
      </c>
      <c r="AO56" s="116">
        <f>IF(SUMPRODUCT((Ergebniseingabe!$K$26:$K$51=AM56)*(Ergebniseingabe!$AG$26:$AG$51=AN56)*(ISNUMBER(Ergebniseingabe!$BE$26:$BE$51)))=1,SUMPRODUCT((Ergebniseingabe!$K$26:$K$51=AM56)*(Ergebniseingabe!$AG$26:$AG$51=AN56)*(Ergebniseingabe!$BB$26:$BB$51))&amp;":"&amp;SUMPRODUCT((Ergebniseingabe!$K$26:$K$51=AM56)*(Ergebniseingabe!$AG$26:$AG$51=AN56)*(Ergebniseingabe!$BE$26:$BE$51)),"")</f>
      </c>
      <c r="AP56" s="116">
        <f>IF(SUMPRODUCT((Ergebniseingabe!$AG$26:$AG$51=AM56)*(Ergebniseingabe!$K$26:$K$51=AN56)*(ISNUMBER(Ergebniseingabe!$BE$26:$BE$51)))=1,SUMPRODUCT((Ergebniseingabe!$AG$26:$AG$51=AM56)*(Ergebniseingabe!$K$26:$K$51=AN56)*(Ergebniseingabe!$BE$26:$BE$51))&amp;":"&amp;SUMPRODUCT((Ergebniseingabe!$AG$26:$AG$51=AM56)*(Ergebniseingabe!$K$26:$K$51=AN56)*(Ergebniseingabe!$BB$26:$BB$51)),"")</f>
      </c>
      <c r="AQ56" s="144"/>
      <c r="AR56" s="144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</row>
    <row r="57" spans="12:70" s="116" customFormat="1" ht="12.75">
      <c r="L57" s="116">
        <v>4</v>
      </c>
      <c r="M57" s="101">
        <f>RANK(N57,$N$54:$N$57,1)</f>
        <v>4</v>
      </c>
      <c r="N57" s="101">
        <f>O57+ROW()/1000</f>
        <v>1.057</v>
      </c>
      <c r="O57" s="101">
        <f>RANK(U57,$U$54:$U$57)</f>
        <v>1</v>
      </c>
      <c r="P57" s="143">
        <f>VLOOKUP(L57,Ergebniseingabe!$C$104:$AC$107,7,0)</f>
      </c>
      <c r="Q57" s="144">
        <f>SUMPRODUCT((P57=Ergebniseingabe!$K$114:$AE$125)*(Ergebniseingabe!$BB$114:$BB$125))+SUMPRODUCT((P57=Ergebniseingabe!$AG$114:$BA$125)*(Ergebniseingabe!$BE$114:$BE$125))</f>
        <v>0</v>
      </c>
      <c r="R57" s="144">
        <f>SUMPRODUCT((P57=Ergebniseingabe!$K$114:$AE$125)*(Ergebniseingabe!$BE$114:$BE$125))+SUMPRODUCT((P57=Ergebniseingabe!$AG$114:$BA$125)*(Ergebniseingabe!$BB$114:$BB$125))</f>
        <v>0</v>
      </c>
      <c r="S57" s="144">
        <f>(SUMPRODUCT((P57=Ergebniseingabe!$K$114:$AE$125)*((Ergebniseingabe!$BB$114:$BB$125)&gt;(Ergebniseingabe!$BE$114:$BE$125)))+SUMPRODUCT((P57=Ergebniseingabe!$AG$114:$BA$125)*((Ergebniseingabe!$BE$114:$BE$125)&gt;(Ergebniseingabe!$BB$114:$BB$125))))*3+SUMPRODUCT(((P57=Ergebniseingabe!$K$114:$AE$125)+(P57=Ergebniseingabe!$AG$114:$BA$125))*((Ergebniseingabe!$BE$114:$BE$125)=(Ergebniseingabe!$BB$114:$BB$125))*NOT(ISBLANK(Ergebniseingabe!$BB$114:$BB$125)))</f>
        <v>0</v>
      </c>
      <c r="T57" s="145">
        <f>Q57-R57</f>
        <v>0</v>
      </c>
      <c r="U57" s="144">
        <f>S57*100000+T57*1000+Q57</f>
        <v>0</v>
      </c>
      <c r="V57" s="144">
        <f>SUMPRODUCT((Ergebniseingabe!$K$114:$AE$125=P57)*(Ergebniseingabe!$BB$114:$BB$125&lt;&gt;""))+SUMPRODUCT((Ergebniseingabe!$AG$114:$BA$125=P57)*(Ergebniseingabe!$BE$114:$BE$125&lt;&gt;""))</f>
        <v>0</v>
      </c>
      <c r="W57" s="144">
        <f>SUMPRODUCT((Ergebniseingabe!$K$114:$AE$125=P57)*(Ergebniseingabe!$BB$114:$BB$125&gt;Ergebniseingabe!$BE$114:$BE$125))+SUMPRODUCT((Ergebniseingabe!$AG$114:$BA$125=P57)*(Ergebniseingabe!$BB$114:$BB$125&lt;Ergebniseingabe!$BE$114:$BE$125))</f>
        <v>0</v>
      </c>
      <c r="X57" s="144">
        <f>SUMPRODUCT((Ergebniseingabe!$K$114:$BA$125=P57)*(Ergebniseingabe!$BB$114:$BB$125=Ergebniseingabe!$BE$114:$BE$125)*(Ergebniseingabe!$BB$114:$BB$125&lt;&gt;"")*(Ergebniseingabe!$BE$114:$BE$125&lt;&gt;""))</f>
        <v>0</v>
      </c>
      <c r="Y57" s="144">
        <f>SUMPRODUCT((Ergebniseingabe!$K$114:$AE$125=P57)*(Ergebniseingabe!$BB$114:$BB$125&lt;Ergebniseingabe!$BE$114:$BE$125))+SUMPRODUCT((Ergebniseingabe!$AG$114:$BA$125=P57)*(Ergebniseingabe!$BB$114:$BB$125&gt;Ergebniseingabe!$BE$114:$BE$125))</f>
        <v>0</v>
      </c>
      <c r="AE57" s="152"/>
      <c r="AF57" s="149"/>
      <c r="AG57" s="150"/>
      <c r="AH57" s="150"/>
      <c r="AI57" s="143"/>
      <c r="AJ57" s="144"/>
      <c r="AK57" s="116">
        <v>6</v>
      </c>
      <c r="AL57" s="116" t="str">
        <f t="shared" si="5"/>
        <v>C1C3</v>
      </c>
      <c r="AM57" s="144" t="str">
        <f t="shared" si="6"/>
        <v>C1</v>
      </c>
      <c r="AN57" s="144" t="str">
        <f t="shared" si="7"/>
        <v>C3</v>
      </c>
      <c r="AO57" s="116">
        <f>IF(SUMPRODUCT((Ergebniseingabe!$K$26:$K$51=AM57)*(Ergebniseingabe!$AG$26:$AG$51=AN57)*(ISNUMBER(Ergebniseingabe!$BE$26:$BE$51)))=1,SUMPRODUCT((Ergebniseingabe!$K$26:$K$51=AM57)*(Ergebniseingabe!$AG$26:$AG$51=AN57)*(Ergebniseingabe!$BB$26:$BB$51))&amp;":"&amp;SUMPRODUCT((Ergebniseingabe!$K$26:$K$51=AM57)*(Ergebniseingabe!$AG$26:$AG$51=AN57)*(Ergebniseingabe!$BE$26:$BE$51)),"")</f>
      </c>
      <c r="AP57" s="116">
        <f>IF(SUMPRODUCT((Ergebniseingabe!$AG$26:$AG$51=AM57)*(Ergebniseingabe!$K$26:$K$51=AN57)*(ISNUMBER(Ergebniseingabe!$BE$26:$BE$51)))=1,SUMPRODUCT((Ergebniseingabe!$AG$26:$AG$51=AM57)*(Ergebniseingabe!$K$26:$K$51=AN57)*(Ergebniseingabe!$BE$26:$BE$51))&amp;":"&amp;SUMPRODUCT((Ergebniseingabe!$AG$26:$AG$51=AM57)*(Ergebniseingabe!$K$26:$K$51=AN57)*(Ergebniseingabe!$BB$26:$BB$51)),"")</f>
      </c>
      <c r="AQ57" s="144"/>
      <c r="AR57" s="144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</row>
    <row r="58" spans="12:70" s="116" customFormat="1" ht="12.75">
      <c r="L58" s="116">
        <f>SUM(COUNT(L54:L57)*(COUNT(L54:L57)-1))</f>
        <v>12</v>
      </c>
      <c r="M58" s="101"/>
      <c r="N58" s="101"/>
      <c r="O58" s="101">
        <f>COUNTIF($O$54:$O$57,1)</f>
        <v>4</v>
      </c>
      <c r="P58" s="143"/>
      <c r="Q58" s="148"/>
      <c r="R58" s="148"/>
      <c r="S58" s="148"/>
      <c r="T58" s="148"/>
      <c r="U58" s="143"/>
      <c r="V58" s="148">
        <f>SUM(V54:V57)</f>
        <v>0</v>
      </c>
      <c r="AE58" s="152"/>
      <c r="AF58" s="149"/>
      <c r="AG58" s="150"/>
      <c r="AH58" s="150"/>
      <c r="AI58" s="143"/>
      <c r="AJ58" s="144"/>
      <c r="AQ58" s="144"/>
      <c r="AR58" s="144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</row>
    <row r="59" spans="12:70" s="116" customFormat="1" ht="12.75">
      <c r="L59" s="98"/>
      <c r="M59" s="98"/>
      <c r="N59" s="98"/>
      <c r="O59" s="101">
        <f>COUNTIF($O$54:$O$57,2)</f>
        <v>0</v>
      </c>
      <c r="P59" s="98"/>
      <c r="Q59" s="98"/>
      <c r="R59" s="98"/>
      <c r="S59" s="98"/>
      <c r="T59" s="98"/>
      <c r="U59" s="139"/>
      <c r="V59" s="139"/>
      <c r="AE59" s="152"/>
      <c r="AF59" s="149"/>
      <c r="AG59" s="150"/>
      <c r="AH59" s="150"/>
      <c r="AI59" s="143"/>
      <c r="AJ59" s="144"/>
      <c r="AQ59" s="144"/>
      <c r="AR59" s="144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</row>
    <row r="60" spans="12:70" s="116" customFormat="1" ht="12.75">
      <c r="L60" s="146"/>
      <c r="M60" s="146"/>
      <c r="N60" s="146"/>
      <c r="O60" s="146"/>
      <c r="AK60" s="116">
        <v>1</v>
      </c>
      <c r="AL60" s="116">
        <f aca="true" t="shared" si="8" ref="AL60:AL83">AM60&amp;AN60</f>
      </c>
      <c r="AM60" s="116">
        <f>P54</f>
      </c>
      <c r="AN60" s="116">
        <f>P55</f>
      </c>
      <c r="AO60" s="116">
        <f>IF(SUMPRODUCT((Ergebniseingabe!$K$114:$K$125=AM60)*(Ergebniseingabe!$AG$114:$AG$125=AN60)*(ISNUMBER(Ergebniseingabe!$BE$114:$BE$125)))=1,SUMPRODUCT((Ergebniseingabe!$K$114:$K$125=AM60)*(Ergebniseingabe!$AG$114:$AG$125=AN60)*(Ergebniseingabe!$BB$114:$BB$125))&amp;":"&amp;SUMPRODUCT((Ergebniseingabe!$K$114:$K$125=AM60)*(Ergebniseingabe!$AG$114:$AG$125=AN60)*(Ergebniseingabe!$BE$114:$BE$125)),"")</f>
      </c>
      <c r="AP60" s="116">
        <f>IF(SUMPRODUCT((Ergebniseingabe!$AG$114:$AG$125=AM60)*(Ergebniseingabe!$K$114:$K$125=AN60)*(ISNUMBER(Ergebniseingabe!$BE$114:$BE$125)))=1,SUMPRODUCT((Ergebniseingabe!$AG$114:$AG$125=AM60)*(Ergebniseingabe!$K$114:$K$125=AN60)*(Ergebniseingabe!$BE$114:$BE$125))&amp;":"&amp;SUMPRODUCT((Ergebniseingabe!$AG$114:$AG$125=AM60)*(Ergebniseingabe!$K$114:$K$125=AN60)*(Ergebniseingabe!$BB$114:$BB$125)),"")</f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</row>
    <row r="61" spans="12:70" s="116" customFormat="1" ht="12.75">
      <c r="L61" s="98"/>
      <c r="M61" s="98"/>
      <c r="N61" s="98"/>
      <c r="O61" s="98"/>
      <c r="P61" s="98"/>
      <c r="Q61" s="98"/>
      <c r="R61" s="98"/>
      <c r="S61" s="98"/>
      <c r="T61" s="98"/>
      <c r="U61" s="139"/>
      <c r="V61" s="139"/>
      <c r="AK61" s="116">
        <v>2</v>
      </c>
      <c r="AL61" s="116">
        <f t="shared" si="8"/>
      </c>
      <c r="AM61" s="116">
        <f>P54</f>
      </c>
      <c r="AN61" s="116">
        <f>P56</f>
      </c>
      <c r="AO61" s="116">
        <f>IF(SUMPRODUCT((Ergebniseingabe!$K$114:$K$125=AM61)*(Ergebniseingabe!$AG$114:$AG$125=AN61)*(ISNUMBER(Ergebniseingabe!$BE$114:$BE$125)))=1,SUMPRODUCT((Ergebniseingabe!$K$114:$K$125=AM61)*(Ergebniseingabe!$AG$114:$AG$125=AN61)*(Ergebniseingabe!$BB$114:$BB$125))&amp;":"&amp;SUMPRODUCT((Ergebniseingabe!$K$114:$K$125=AM61)*(Ergebniseingabe!$AG$114:$AG$125=AN61)*(Ergebniseingabe!$BE$114:$BE$125)),"")</f>
      </c>
      <c r="AP61" s="116">
        <f>IF(SUMPRODUCT((Ergebniseingabe!$AG$114:$AG$125=AM61)*(Ergebniseingabe!$K$114:$K$125=AN61)*(ISNUMBER(Ergebniseingabe!$BE$114:$BE$125)))=1,SUMPRODUCT((Ergebniseingabe!$AG$114:$AG$125=AM61)*(Ergebniseingabe!$K$114:$K$125=AN61)*(Ergebniseingabe!$BE$114:$BE$125))&amp;":"&amp;SUMPRODUCT((Ergebniseingabe!$AG$114:$AG$125=AM61)*(Ergebniseingabe!$K$114:$K$125=AN61)*(Ergebniseingabe!$BB$114:$BB$125)),"")</f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</row>
    <row r="62" spans="12:70" s="116" customFormat="1" ht="13.5">
      <c r="L62" s="138" t="s">
        <v>47</v>
      </c>
      <c r="M62" s="98"/>
      <c r="N62" s="98"/>
      <c r="O62" s="98"/>
      <c r="P62" s="98"/>
      <c r="Q62" s="98"/>
      <c r="R62" s="98"/>
      <c r="S62" s="98"/>
      <c r="T62" s="98"/>
      <c r="U62" s="139"/>
      <c r="V62" s="139"/>
      <c r="AK62" s="116">
        <v>3</v>
      </c>
      <c r="AL62" s="116">
        <f t="shared" si="8"/>
      </c>
      <c r="AM62" s="116">
        <f>P54</f>
      </c>
      <c r="AN62" s="116">
        <f>P57</f>
      </c>
      <c r="AO62" s="116">
        <f>IF(SUMPRODUCT((Ergebniseingabe!$K$114:$K$125=AM62)*(Ergebniseingabe!$AG$114:$AG$125=AN62)*(ISNUMBER(Ergebniseingabe!$BE$114:$BE$125)))=1,SUMPRODUCT((Ergebniseingabe!$K$114:$K$125=AM62)*(Ergebniseingabe!$AG$114:$AG$125=AN62)*(Ergebniseingabe!$BB$114:$BB$125))&amp;":"&amp;SUMPRODUCT((Ergebniseingabe!$K$114:$K$125=AM62)*(Ergebniseingabe!$AG$114:$AG$125=AN62)*(Ergebniseingabe!$BE$114:$BE$125)),"")</f>
      </c>
      <c r="AP62" s="116">
        <f>IF(SUMPRODUCT((Ergebniseingabe!$AG$114:$AG$125=AM62)*(Ergebniseingabe!$K$114:$K$125=AN62)*(ISNUMBER(Ergebniseingabe!$BE$114:$BE$125)))=1,SUMPRODUCT((Ergebniseingabe!$AG$114:$AG$125=AM62)*(Ergebniseingabe!$K$114:$K$125=AN62)*(Ergebniseingabe!$BE$114:$BE$125))&amp;":"&amp;SUMPRODUCT((Ergebniseingabe!$AG$114:$AG$125=AM62)*(Ergebniseingabe!$K$114:$K$125=AN62)*(Ergebniseingabe!$BB$114:$BB$125)),"")</f>
      </c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</row>
    <row r="63" spans="12:70" s="116" customFormat="1" ht="12.75">
      <c r="L63" s="116">
        <v>1</v>
      </c>
      <c r="M63" s="101">
        <f>RANK(N63,$N$63:$N$66,1)</f>
        <v>1</v>
      </c>
      <c r="N63" s="101">
        <f>O63+ROW()/1000</f>
        <v>1.063</v>
      </c>
      <c r="O63" s="101">
        <f>RANK(U63,$U$63:$U$66)</f>
        <v>1</v>
      </c>
      <c r="P63" s="143">
        <f>VLOOKUP(L63,Ergebniseingabe!$AF$104:$BF$107,7,0)</f>
      </c>
      <c r="Q63" s="144">
        <f>SUMPRODUCT((P63=Ergebniseingabe!$K$114:$AE$125)*(Ergebniseingabe!$BB$114:$BB$125))+SUMPRODUCT((P63=Ergebniseingabe!$AG$114:$BA$125)*(Ergebniseingabe!$BE$114:$BE$125))</f>
        <v>0</v>
      </c>
      <c r="R63" s="144">
        <f>SUMPRODUCT((P63=Ergebniseingabe!$K$114:$AE$125)*(Ergebniseingabe!$BE$114:$BE$125))+SUMPRODUCT((P63=Ergebniseingabe!$AG$114:$BA$125)*(Ergebniseingabe!$BB$114:$BB$125))</f>
        <v>0</v>
      </c>
      <c r="S63" s="144">
        <f>(SUMPRODUCT((P63=Ergebniseingabe!$K$114:$AE$125)*((Ergebniseingabe!$BB$114:$BB$125)&gt;(Ergebniseingabe!$BE$114:$BE$125)))+SUMPRODUCT((P63=Ergebniseingabe!$AG$114:$BA$125)*((Ergebniseingabe!$BE$114:$BE$125)&gt;(Ergebniseingabe!$BB$114:$BB$125))))*3+SUMPRODUCT(((P63=Ergebniseingabe!$K$114:$AE$125)+(P63=Ergebniseingabe!$AG$114:$BA$125))*((Ergebniseingabe!$BE$114:$BE$125)=(Ergebniseingabe!$BB$114:$BB$125))*NOT(ISBLANK(Ergebniseingabe!$BB$114:$BB$125)))</f>
        <v>0</v>
      </c>
      <c r="T63" s="145">
        <f>Q63-R63</f>
        <v>0</v>
      </c>
      <c r="U63" s="144">
        <f>S63*100000+T63*1000+Q63</f>
        <v>0</v>
      </c>
      <c r="V63" s="144">
        <f>SUMPRODUCT((Ergebniseingabe!$K$114:$AE$125=P63)*(Ergebniseingabe!$BB$114:$BB$125&lt;&gt;""))+SUMPRODUCT((Ergebniseingabe!$AG$114:$BA$125=P63)*(Ergebniseingabe!$BE$114:$BE$125&lt;&gt;""))</f>
        <v>0</v>
      </c>
      <c r="W63" s="144">
        <f>SUMPRODUCT((Ergebniseingabe!$K$114:$AE$125=P63)*(Ergebniseingabe!$BB$114:$BB$125&gt;Ergebniseingabe!$BE$114:$BE$125))+SUMPRODUCT((Ergebniseingabe!$AG$114:$BA$125=P63)*(Ergebniseingabe!$BB$114:$BB$125&lt;Ergebniseingabe!$BE$114:$BE$125))</f>
        <v>0</v>
      </c>
      <c r="X63" s="144">
        <f>SUMPRODUCT((Ergebniseingabe!$K$114:$BA$125=P63)*(Ergebniseingabe!$BB$114:$BB$125=Ergebniseingabe!$BE$114:$BE$125)*(Ergebniseingabe!$BB$114:$BB$125&lt;&gt;"")*(Ergebniseingabe!$BE$114:$BE$125&lt;&gt;""))</f>
        <v>0</v>
      </c>
      <c r="Y63" s="144">
        <f>SUMPRODUCT((Ergebniseingabe!$K$114:$AE$125=P63)*(Ergebniseingabe!$BB$114:$BB$125&lt;Ergebniseingabe!$BE$114:$BE$125))+SUMPRODUCT((Ergebniseingabe!$AG$114:$BA$125=P63)*(Ergebniseingabe!$BB$114:$BB$125&gt;Ergebniseingabe!$BE$114:$BE$125))</f>
        <v>0</v>
      </c>
      <c r="AK63" s="116">
        <v>4</v>
      </c>
      <c r="AL63" s="116">
        <f t="shared" si="8"/>
      </c>
      <c r="AM63" s="116">
        <f>P55</f>
      </c>
      <c r="AN63" s="116">
        <f>P56</f>
      </c>
      <c r="AO63" s="116">
        <f>IF(SUMPRODUCT((Ergebniseingabe!$K$114:$K$125=AM63)*(Ergebniseingabe!$AG$114:$AG$125=AN63)*(ISNUMBER(Ergebniseingabe!$BE$114:$BE$125)))=1,SUMPRODUCT((Ergebniseingabe!$K$114:$K$125=AM63)*(Ergebniseingabe!$AG$114:$AG$125=AN63)*(Ergebniseingabe!$BB$114:$BB$125))&amp;":"&amp;SUMPRODUCT((Ergebniseingabe!$K$114:$K$125=AM63)*(Ergebniseingabe!$AG$114:$AG$125=AN63)*(Ergebniseingabe!$BE$114:$BE$125)),"")</f>
      </c>
      <c r="AP63" s="116">
        <f>IF(SUMPRODUCT((Ergebniseingabe!$AG$114:$AG$125=AM63)*(Ergebniseingabe!$K$114:$K$125=AN63)*(ISNUMBER(Ergebniseingabe!$BE$114:$BE$125)))=1,SUMPRODUCT((Ergebniseingabe!$AG$114:$AG$125=AM63)*(Ergebniseingabe!$K$114:$K$125=AN63)*(Ergebniseingabe!$BE$114:$BE$125))&amp;":"&amp;SUMPRODUCT((Ergebniseingabe!$AG$114:$AG$125=AM63)*(Ergebniseingabe!$K$114:$K$125=AN63)*(Ergebniseingabe!$BB$114:$BB$125)),"")</f>
      </c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</row>
    <row r="64" spans="12:70" s="116" customFormat="1" ht="12.75">
      <c r="L64" s="116">
        <v>2</v>
      </c>
      <c r="M64" s="101">
        <f>RANK(N64,$N$63:$N$66,1)</f>
        <v>2</v>
      </c>
      <c r="N64" s="101">
        <f>O64+ROW()/1000</f>
        <v>1.064</v>
      </c>
      <c r="O64" s="101">
        <f>RANK(U64,$U$63:$U$66)</f>
        <v>1</v>
      </c>
      <c r="P64" s="143">
        <f>VLOOKUP(L64,Ergebniseingabe!$AF$104:$BF$107,7,0)</f>
      </c>
      <c r="Q64" s="144">
        <f>SUMPRODUCT((P64=Ergebniseingabe!$K$114:$AE$125)*(Ergebniseingabe!$BB$114:$BB$125))+SUMPRODUCT((P64=Ergebniseingabe!$AG$114:$BA$125)*(Ergebniseingabe!$BE$114:$BE$125))</f>
        <v>0</v>
      </c>
      <c r="R64" s="144">
        <f>SUMPRODUCT((P64=Ergebniseingabe!$K$114:$AE$125)*(Ergebniseingabe!$BE$114:$BE$125))+SUMPRODUCT((P64=Ergebniseingabe!$AG$114:$BA$125)*(Ergebniseingabe!$BB$114:$BB$125))</f>
        <v>0</v>
      </c>
      <c r="S64" s="144">
        <f>(SUMPRODUCT((P64=Ergebniseingabe!$K$114:$AE$125)*((Ergebniseingabe!$BB$114:$BB$125)&gt;(Ergebniseingabe!$BE$114:$BE$125)))+SUMPRODUCT((P64=Ergebniseingabe!$AG$114:$BA$125)*((Ergebniseingabe!$BE$114:$BE$125)&gt;(Ergebniseingabe!$BB$114:$BB$125))))*3+SUMPRODUCT(((P64=Ergebniseingabe!$K$114:$AE$125)+(P64=Ergebniseingabe!$AG$114:$BA$125))*((Ergebniseingabe!$BE$114:$BE$125)=(Ergebniseingabe!$BB$114:$BB$125))*NOT(ISBLANK(Ergebniseingabe!$BB$114:$BB$125)))</f>
        <v>0</v>
      </c>
      <c r="T64" s="145">
        <f>Q64-R64</f>
        <v>0</v>
      </c>
      <c r="U64" s="144">
        <f>S64*100000+T64*1000+Q64</f>
        <v>0</v>
      </c>
      <c r="V64" s="144">
        <f>SUMPRODUCT((Ergebniseingabe!$K$114:$AE$125=P64)*(Ergebniseingabe!$BB$114:$BB$125&lt;&gt;""))+SUMPRODUCT((Ergebniseingabe!$AG$114:$BA$125=P64)*(Ergebniseingabe!$BE$114:$BE$125&lt;&gt;""))</f>
        <v>0</v>
      </c>
      <c r="W64" s="144">
        <f>SUMPRODUCT((Ergebniseingabe!$K$114:$AE$125=P64)*(Ergebniseingabe!$BB$114:$BB$125&gt;Ergebniseingabe!$BE$114:$BE$125))+SUMPRODUCT((Ergebniseingabe!$AG$114:$BA$125=P64)*(Ergebniseingabe!$BB$114:$BB$125&lt;Ergebniseingabe!$BE$114:$BE$125))</f>
        <v>0</v>
      </c>
      <c r="X64" s="144">
        <f>SUMPRODUCT((Ergebniseingabe!$K$114:$BA$125=P64)*(Ergebniseingabe!$BB$114:$BB$125=Ergebniseingabe!$BE$114:$BE$125)*(Ergebniseingabe!$BB$114:$BB$125&lt;&gt;"")*(Ergebniseingabe!$BE$114:$BE$125&lt;&gt;""))</f>
        <v>0</v>
      </c>
      <c r="Y64" s="144">
        <f>SUMPRODUCT((Ergebniseingabe!$K$114:$AE$125=P64)*(Ergebniseingabe!$BB$114:$BB$125&lt;Ergebniseingabe!$BE$114:$BE$125))+SUMPRODUCT((Ergebniseingabe!$AG$114:$BA$125=P64)*(Ergebniseingabe!$BB$114:$BB$125&gt;Ergebniseingabe!$BE$114:$BE$125))</f>
        <v>0</v>
      </c>
      <c r="AK64" s="116">
        <v>5</v>
      </c>
      <c r="AL64" s="116">
        <f t="shared" si="8"/>
      </c>
      <c r="AM64" s="116">
        <f>P55</f>
      </c>
      <c r="AN64" s="116">
        <f>P57</f>
      </c>
      <c r="AO64" s="116">
        <f>IF(SUMPRODUCT((Ergebniseingabe!$K$114:$K$125=AM64)*(Ergebniseingabe!$AG$114:$AG$125=AN64)*(ISNUMBER(Ergebniseingabe!$BE$114:$BE$125)))=1,SUMPRODUCT((Ergebniseingabe!$K$114:$K$125=AM64)*(Ergebniseingabe!$AG$114:$AG$125=AN64)*(Ergebniseingabe!$BB$114:$BB$125))&amp;":"&amp;SUMPRODUCT((Ergebniseingabe!$K$114:$K$125=AM64)*(Ergebniseingabe!$AG$114:$AG$125=AN64)*(Ergebniseingabe!$BE$114:$BE$125)),"")</f>
      </c>
      <c r="AP64" s="116">
        <f>IF(SUMPRODUCT((Ergebniseingabe!$AG$114:$AG$125=AM64)*(Ergebniseingabe!$K$114:$K$125=AN64)*(ISNUMBER(Ergebniseingabe!$BE$114:$BE$125)))=1,SUMPRODUCT((Ergebniseingabe!$AG$114:$AG$125=AM64)*(Ergebniseingabe!$K$114:$K$125=AN64)*(Ergebniseingabe!$BE$114:$BE$125))&amp;":"&amp;SUMPRODUCT((Ergebniseingabe!$AG$114:$AG$125=AM64)*(Ergebniseingabe!$K$114:$K$125=AN64)*(Ergebniseingabe!$BB$114:$BB$125)),"")</f>
      </c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</row>
    <row r="65" spans="12:70" s="116" customFormat="1" ht="12.75">
      <c r="L65" s="116">
        <v>3</v>
      </c>
      <c r="M65" s="101">
        <f>RANK(N65,$N$63:$N$66,1)</f>
        <v>3</v>
      </c>
      <c r="N65" s="101">
        <f>O65+ROW()/1000</f>
        <v>1.065</v>
      </c>
      <c r="O65" s="101">
        <f>RANK(U65,$U$63:$U$66)</f>
        <v>1</v>
      </c>
      <c r="P65" s="143">
        <f>VLOOKUP(L65,Ergebniseingabe!$AF$104:$BF$107,7,0)</f>
      </c>
      <c r="Q65" s="144">
        <f>SUMPRODUCT((P65=Ergebniseingabe!$K$114:$AE$125)*(Ergebniseingabe!$BB$114:$BB$125))+SUMPRODUCT((P65=Ergebniseingabe!$AG$114:$BA$125)*(Ergebniseingabe!$BE$114:$BE$125))</f>
        <v>0</v>
      </c>
      <c r="R65" s="144">
        <f>SUMPRODUCT((P65=Ergebniseingabe!$K$114:$AE$125)*(Ergebniseingabe!$BE$114:$BE$125))+SUMPRODUCT((P65=Ergebniseingabe!$AG$114:$BA$125)*(Ergebniseingabe!$BB$114:$BB$125))</f>
        <v>0</v>
      </c>
      <c r="S65" s="144">
        <f>(SUMPRODUCT((P65=Ergebniseingabe!$K$114:$AE$125)*((Ergebniseingabe!$BB$114:$BB$125)&gt;(Ergebniseingabe!$BE$114:$BE$125)))+SUMPRODUCT((P65=Ergebniseingabe!$AG$114:$BA$125)*((Ergebniseingabe!$BE$114:$BE$125)&gt;(Ergebniseingabe!$BB$114:$BB$125))))*3+SUMPRODUCT(((P65=Ergebniseingabe!$K$114:$AE$125)+(P65=Ergebniseingabe!$AG$114:$BA$125))*((Ergebniseingabe!$BE$114:$BE$125)=(Ergebniseingabe!$BB$114:$BB$125))*NOT(ISBLANK(Ergebniseingabe!$BB$114:$BB$125)))</f>
        <v>0</v>
      </c>
      <c r="T65" s="145">
        <f>Q65-R65</f>
        <v>0</v>
      </c>
      <c r="U65" s="144">
        <f>S65*100000+T65*1000+Q65</f>
        <v>0</v>
      </c>
      <c r="V65" s="144">
        <f>SUMPRODUCT((Ergebniseingabe!$K$114:$AE$125=P65)*(Ergebniseingabe!$BB$114:$BB$125&lt;&gt;""))+SUMPRODUCT((Ergebniseingabe!$AG$114:$BA$125=P65)*(Ergebniseingabe!$BE$114:$BE$125&lt;&gt;""))</f>
        <v>0</v>
      </c>
      <c r="W65" s="144">
        <f>SUMPRODUCT((Ergebniseingabe!$K$114:$AE$125=P65)*(Ergebniseingabe!$BB$114:$BB$125&gt;Ergebniseingabe!$BE$114:$BE$125))+SUMPRODUCT((Ergebniseingabe!$AG$114:$BA$125=P65)*(Ergebniseingabe!$BB$114:$BB$125&lt;Ergebniseingabe!$BE$114:$BE$125))</f>
        <v>0</v>
      </c>
      <c r="X65" s="144">
        <f>SUMPRODUCT((Ergebniseingabe!$K$114:$BA$125=P65)*(Ergebniseingabe!$BB$114:$BB$125=Ergebniseingabe!$BE$114:$BE$125)*(Ergebniseingabe!$BB$114:$BB$125&lt;&gt;"")*(Ergebniseingabe!$BE$114:$BE$125&lt;&gt;""))</f>
        <v>0</v>
      </c>
      <c r="Y65" s="144">
        <f>SUMPRODUCT((Ergebniseingabe!$K$114:$AE$125=P65)*(Ergebniseingabe!$BB$114:$BB$125&lt;Ergebniseingabe!$BE$114:$BE$125))+SUMPRODUCT((Ergebniseingabe!$AG$114:$BA$125=P65)*(Ergebniseingabe!$BB$114:$BB$125&gt;Ergebniseingabe!$BE$114:$BE$125))</f>
        <v>0</v>
      </c>
      <c r="AK65" s="116">
        <v>6</v>
      </c>
      <c r="AL65" s="116">
        <f t="shared" si="8"/>
      </c>
      <c r="AM65" s="116">
        <f>P56</f>
      </c>
      <c r="AN65" s="116">
        <f>P57</f>
      </c>
      <c r="AO65" s="116">
        <f>IF(SUMPRODUCT((Ergebniseingabe!$K$114:$K$125=AM65)*(Ergebniseingabe!$AG$114:$AG$125=AN65)*(ISNUMBER(Ergebniseingabe!$BE$114:$BE$125)))=1,SUMPRODUCT((Ergebniseingabe!$K$114:$K$125=AM65)*(Ergebniseingabe!$AG$114:$AG$125=AN65)*(Ergebniseingabe!$BB$114:$BB$125))&amp;":"&amp;SUMPRODUCT((Ergebniseingabe!$K$114:$K$125=AM65)*(Ergebniseingabe!$AG$114:$AG$125=AN65)*(Ergebniseingabe!$BE$114:$BE$125)),"")</f>
      </c>
      <c r="AP65" s="116">
        <f>IF(SUMPRODUCT((Ergebniseingabe!$AG$114:$AG$125=AM65)*(Ergebniseingabe!$K$114:$K$125=AN65)*(ISNUMBER(Ergebniseingabe!$BE$114:$BE$125)))=1,SUMPRODUCT((Ergebniseingabe!$AG$114:$AG$125=AM65)*(Ergebniseingabe!$K$114:$K$125=AN65)*(Ergebniseingabe!$BE$114:$BE$125))&amp;":"&amp;SUMPRODUCT((Ergebniseingabe!$AG$114:$AG$125=AM65)*(Ergebniseingabe!$K$114:$K$125=AN65)*(Ergebniseingabe!$BB$114:$BB$125)),"")</f>
      </c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</row>
    <row r="66" spans="12:70" s="116" customFormat="1" ht="12.75">
      <c r="L66" s="116">
        <v>4</v>
      </c>
      <c r="M66" s="101">
        <f>RANK(N66,$N$63:$N$66,1)</f>
        <v>4</v>
      </c>
      <c r="N66" s="101">
        <f>O66+ROW()/1000</f>
        <v>1.066</v>
      </c>
      <c r="O66" s="101">
        <f>RANK(U66,$U$63:$U$66)</f>
        <v>1</v>
      </c>
      <c r="P66" s="143">
        <f>VLOOKUP(L66,Ergebniseingabe!$AF$104:$BF$107,7,0)</f>
      </c>
      <c r="Q66" s="144">
        <f>SUMPRODUCT((P66=Ergebniseingabe!$K$114:$AE$125)*(Ergebniseingabe!$BB$114:$BB$125))+SUMPRODUCT((P66=Ergebniseingabe!$AG$114:$BA$125)*(Ergebniseingabe!$BE$114:$BE$125))</f>
        <v>0</v>
      </c>
      <c r="R66" s="144">
        <f>SUMPRODUCT((P66=Ergebniseingabe!$K$114:$AE$125)*(Ergebniseingabe!$BE$114:$BE$125))+SUMPRODUCT((P66=Ergebniseingabe!$AG$114:$BA$125)*(Ergebniseingabe!$BB$114:$BB$125))</f>
        <v>0</v>
      </c>
      <c r="S66" s="144">
        <f>(SUMPRODUCT((P66=Ergebniseingabe!$K$114:$AE$125)*((Ergebniseingabe!$BB$114:$BB$125)&gt;(Ergebniseingabe!$BE$114:$BE$125)))+SUMPRODUCT((P66=Ergebniseingabe!$AG$114:$BA$125)*((Ergebniseingabe!$BE$114:$BE$125)&gt;(Ergebniseingabe!$BB$114:$BB$125))))*3+SUMPRODUCT(((P66=Ergebniseingabe!$K$114:$AE$125)+(P66=Ergebniseingabe!$AG$114:$BA$125))*((Ergebniseingabe!$BE$114:$BE$125)=(Ergebniseingabe!$BB$114:$BB$125))*NOT(ISBLANK(Ergebniseingabe!$BB$114:$BB$125)))</f>
        <v>0</v>
      </c>
      <c r="T66" s="145">
        <f>Q66-R66</f>
        <v>0</v>
      </c>
      <c r="U66" s="144">
        <f>S66*100000+T66*1000+Q66</f>
        <v>0</v>
      </c>
      <c r="V66" s="144">
        <f>SUMPRODUCT((Ergebniseingabe!$K$114:$AE$125=P66)*(Ergebniseingabe!$BB$114:$BB$125&lt;&gt;""))+SUMPRODUCT((Ergebniseingabe!$AG$114:$BA$125=P66)*(Ergebniseingabe!$BE$114:$BE$125&lt;&gt;""))</f>
        <v>0</v>
      </c>
      <c r="W66" s="144">
        <f>SUMPRODUCT((Ergebniseingabe!$K$114:$AE$125=P66)*(Ergebniseingabe!$BB$114:$BB$125&gt;Ergebniseingabe!$BE$114:$BE$125))+SUMPRODUCT((Ergebniseingabe!$AG$114:$BA$125=P66)*(Ergebniseingabe!$BB$114:$BB$125&lt;Ergebniseingabe!$BE$114:$BE$125))</f>
        <v>0</v>
      </c>
      <c r="X66" s="144">
        <f>SUMPRODUCT((Ergebniseingabe!$K$114:$BA$125=P66)*(Ergebniseingabe!$BB$114:$BB$125=Ergebniseingabe!$BE$114:$BE$125)*(Ergebniseingabe!$BB$114:$BB$125&lt;&gt;"")*(Ergebniseingabe!$BE$114:$BE$125&lt;&gt;""))</f>
        <v>0</v>
      </c>
      <c r="Y66" s="144">
        <f>SUMPRODUCT((Ergebniseingabe!$K$114:$AE$125=P66)*(Ergebniseingabe!$BB$114:$BB$125&lt;Ergebniseingabe!$BE$114:$BE$125))+SUMPRODUCT((Ergebniseingabe!$AG$114:$BA$125=P66)*(Ergebniseingabe!$BB$114:$BB$125&gt;Ergebniseingabe!$BE$114:$BE$125))</f>
        <v>0</v>
      </c>
      <c r="AK66" s="116">
        <v>1</v>
      </c>
      <c r="AL66" s="116">
        <f t="shared" si="8"/>
      </c>
      <c r="AM66" s="116">
        <f aca="true" t="shared" si="9" ref="AM66:AM71">AN60</f>
      </c>
      <c r="AN66" s="116">
        <f aca="true" t="shared" si="10" ref="AN66:AN71">AM60</f>
      </c>
      <c r="AO66" s="116">
        <f>IF(SUMPRODUCT((Ergebniseingabe!$K$114:$K$125=AM66)*(Ergebniseingabe!$AG$114:$AG$125=AN66)*(ISNUMBER(Ergebniseingabe!$BE$114:$BE$125)))=1,SUMPRODUCT((Ergebniseingabe!$K$114:$K$125=AM66)*(Ergebniseingabe!$AG$114:$AG$125=AN66)*(Ergebniseingabe!$BB$114:$BB$125))&amp;":"&amp;SUMPRODUCT((Ergebniseingabe!$K$114:$K$125=AM66)*(Ergebniseingabe!$AG$114:$AG$125=AN66)*(Ergebniseingabe!$BE$114:$BE$125)),"")</f>
      </c>
      <c r="AP66" s="116">
        <f>IF(SUMPRODUCT((Ergebniseingabe!$AG$114:$AG$125=AM66)*(Ergebniseingabe!$K$114:$K$125=AN66)*(ISNUMBER(Ergebniseingabe!$BE$114:$BE$125)))=1,SUMPRODUCT((Ergebniseingabe!$AG$114:$AG$125=AM66)*(Ergebniseingabe!$K$114:$K$125=AN66)*(Ergebniseingabe!$BE$114:$BE$125))&amp;":"&amp;SUMPRODUCT((Ergebniseingabe!$AG$114:$AG$125=AM66)*(Ergebniseingabe!$K$114:$K$125=AN66)*(Ergebniseingabe!$BB$114:$BB$125)),"")</f>
      </c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</row>
    <row r="67" spans="12:70" s="116" customFormat="1" ht="12.75">
      <c r="L67" s="116">
        <f>SUM(COUNT(L63:L66)*(COUNT(L63:L66)-1))</f>
        <v>12</v>
      </c>
      <c r="M67" s="101"/>
      <c r="N67" s="101"/>
      <c r="O67" s="101">
        <f>COUNTIF($O$63:$O$66,1)</f>
        <v>4</v>
      </c>
      <c r="P67" s="143"/>
      <c r="Q67" s="148"/>
      <c r="R67" s="148"/>
      <c r="S67" s="148"/>
      <c r="T67" s="148"/>
      <c r="U67" s="143"/>
      <c r="V67" s="148">
        <f>SUM(V63:V66)</f>
        <v>0</v>
      </c>
      <c r="AK67" s="116">
        <v>2</v>
      </c>
      <c r="AL67" s="116">
        <f t="shared" si="8"/>
      </c>
      <c r="AM67" s="116">
        <f t="shared" si="9"/>
      </c>
      <c r="AN67" s="116">
        <f t="shared" si="10"/>
      </c>
      <c r="AO67" s="116">
        <f>IF(SUMPRODUCT((Ergebniseingabe!$K$114:$K$125=AM67)*(Ergebniseingabe!$AG$114:$AG$125=AN67)*(ISNUMBER(Ergebniseingabe!$BE$114:$BE$125)))=1,SUMPRODUCT((Ergebniseingabe!$K$114:$K$125=AM67)*(Ergebniseingabe!$AG$114:$AG$125=AN67)*(Ergebniseingabe!$BB$114:$BB$125))&amp;":"&amp;SUMPRODUCT((Ergebniseingabe!$K$114:$K$125=AM67)*(Ergebniseingabe!$AG$114:$AG$125=AN67)*(Ergebniseingabe!$BE$114:$BE$125)),"")</f>
      </c>
      <c r="AP67" s="116">
        <f>IF(SUMPRODUCT((Ergebniseingabe!$AG$114:$AG$125=AM67)*(Ergebniseingabe!$K$114:$K$125=AN67)*(ISNUMBER(Ergebniseingabe!$BE$114:$BE$125)))=1,SUMPRODUCT((Ergebniseingabe!$AG$114:$AG$125=AM67)*(Ergebniseingabe!$K$114:$K$125=AN67)*(Ergebniseingabe!$BE$114:$BE$125))&amp;":"&amp;SUMPRODUCT((Ergebniseingabe!$AG$114:$AG$125=AM67)*(Ergebniseingabe!$K$114:$K$125=AN67)*(Ergebniseingabe!$BB$114:$BB$125)),"")</f>
      </c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</row>
    <row r="68" spans="12:70" s="116" customFormat="1" ht="12.75">
      <c r="L68" s="98"/>
      <c r="M68" s="98"/>
      <c r="N68" s="98"/>
      <c r="O68" s="101">
        <f>COUNTIF($O$63:$O$66,2)</f>
        <v>0</v>
      </c>
      <c r="P68" s="98"/>
      <c r="Q68" s="98"/>
      <c r="R68" s="98"/>
      <c r="S68" s="98"/>
      <c r="T68" s="98"/>
      <c r="U68" s="139"/>
      <c r="V68" s="139"/>
      <c r="AK68" s="116">
        <v>3</v>
      </c>
      <c r="AL68" s="116">
        <f t="shared" si="8"/>
      </c>
      <c r="AM68" s="116">
        <f t="shared" si="9"/>
      </c>
      <c r="AN68" s="116">
        <f t="shared" si="10"/>
      </c>
      <c r="AO68" s="116">
        <f>IF(SUMPRODUCT((Ergebniseingabe!$K$114:$K$125=AM68)*(Ergebniseingabe!$AG$114:$AG$125=AN68)*(ISNUMBER(Ergebniseingabe!$BE$114:$BE$125)))=1,SUMPRODUCT((Ergebniseingabe!$K$114:$K$125=AM68)*(Ergebniseingabe!$AG$114:$AG$125=AN68)*(Ergebniseingabe!$BB$114:$BB$125))&amp;":"&amp;SUMPRODUCT((Ergebniseingabe!$K$114:$K$125=AM68)*(Ergebniseingabe!$AG$114:$AG$125=AN68)*(Ergebniseingabe!$BE$114:$BE$125)),"")</f>
      </c>
      <c r="AP68" s="116">
        <f>IF(SUMPRODUCT((Ergebniseingabe!$AG$114:$AG$125=AM68)*(Ergebniseingabe!$K$114:$K$125=AN68)*(ISNUMBER(Ergebniseingabe!$BE$114:$BE$125)))=1,SUMPRODUCT((Ergebniseingabe!$AG$114:$AG$125=AM68)*(Ergebniseingabe!$K$114:$K$125=AN68)*(Ergebniseingabe!$BE$114:$BE$125))&amp;":"&amp;SUMPRODUCT((Ergebniseingabe!$AG$114:$AG$125=AM68)*(Ergebniseingabe!$K$114:$K$125=AN68)*(Ergebniseingabe!$BB$114:$BB$125)),"")</f>
      </c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</row>
    <row r="69" spans="12:70" s="116" customFormat="1" ht="12.75">
      <c r="L69" s="98"/>
      <c r="M69" s="98"/>
      <c r="N69" s="98"/>
      <c r="O69" s="101"/>
      <c r="P69" s="98"/>
      <c r="Q69" s="98"/>
      <c r="R69" s="98"/>
      <c r="S69" s="98"/>
      <c r="T69" s="98"/>
      <c r="U69" s="139"/>
      <c r="V69" s="139"/>
      <c r="AK69" s="116">
        <v>4</v>
      </c>
      <c r="AL69" s="116">
        <f t="shared" si="8"/>
      </c>
      <c r="AM69" s="116">
        <f t="shared" si="9"/>
      </c>
      <c r="AN69" s="116">
        <f t="shared" si="10"/>
      </c>
      <c r="AO69" s="116">
        <f>IF(SUMPRODUCT((Ergebniseingabe!$K$114:$K$125=AM69)*(Ergebniseingabe!$AG$114:$AG$125=AN69)*(ISNUMBER(Ergebniseingabe!$BE$114:$BE$125)))=1,SUMPRODUCT((Ergebniseingabe!$K$114:$K$125=AM69)*(Ergebniseingabe!$AG$114:$AG$125=AN69)*(Ergebniseingabe!$BB$114:$BB$125))&amp;":"&amp;SUMPRODUCT((Ergebniseingabe!$K$114:$K$125=AM69)*(Ergebniseingabe!$AG$114:$AG$125=AN69)*(Ergebniseingabe!$BE$114:$BE$125)),"")</f>
      </c>
      <c r="AP69" s="116">
        <f>IF(SUMPRODUCT((Ergebniseingabe!$AG$114:$AG$125=AM69)*(Ergebniseingabe!$K$114:$K$125=AN69)*(ISNUMBER(Ergebniseingabe!$BE$114:$BE$125)))=1,SUMPRODUCT((Ergebniseingabe!$AG$114:$AG$125=AM69)*(Ergebniseingabe!$K$114:$K$125=AN69)*(Ergebniseingabe!$BE$114:$BE$125))&amp;":"&amp;SUMPRODUCT((Ergebniseingabe!$AG$114:$AG$125=AM69)*(Ergebniseingabe!$K$114:$K$125=AN69)*(Ergebniseingabe!$BB$114:$BB$125)),"")</f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</row>
    <row r="70" spans="12:70" s="116" customFormat="1" ht="12.75">
      <c r="L70" s="98"/>
      <c r="M70" s="98"/>
      <c r="N70" s="98"/>
      <c r="O70" s="101"/>
      <c r="P70" s="98"/>
      <c r="Q70" s="98"/>
      <c r="R70" s="98"/>
      <c r="S70" s="98"/>
      <c r="T70" s="98"/>
      <c r="U70" s="139"/>
      <c r="V70" s="139"/>
      <c r="AK70" s="116">
        <v>5</v>
      </c>
      <c r="AL70" s="116">
        <f t="shared" si="8"/>
      </c>
      <c r="AM70" s="116">
        <f t="shared" si="9"/>
      </c>
      <c r="AN70" s="116">
        <f t="shared" si="10"/>
      </c>
      <c r="AO70" s="116">
        <f>IF(SUMPRODUCT((Ergebniseingabe!$K$114:$K$125=AM70)*(Ergebniseingabe!$AG$114:$AG$125=AN70)*(ISNUMBER(Ergebniseingabe!$BE$114:$BE$125)))=1,SUMPRODUCT((Ergebniseingabe!$K$114:$K$125=AM70)*(Ergebniseingabe!$AG$114:$AG$125=AN70)*(Ergebniseingabe!$BB$114:$BB$125))&amp;":"&amp;SUMPRODUCT((Ergebniseingabe!$K$114:$K$125=AM70)*(Ergebniseingabe!$AG$114:$AG$125=AN70)*(Ergebniseingabe!$BE$114:$BE$125)),"")</f>
      </c>
      <c r="AP70" s="116">
        <f>IF(SUMPRODUCT((Ergebniseingabe!$AG$114:$AG$125=AM70)*(Ergebniseingabe!$K$114:$K$125=AN70)*(ISNUMBER(Ergebniseingabe!$BE$114:$BE$125)))=1,SUMPRODUCT((Ergebniseingabe!$AG$114:$AG$125=AM70)*(Ergebniseingabe!$K$114:$K$125=AN70)*(Ergebniseingabe!$BE$114:$BE$125))&amp;":"&amp;SUMPRODUCT((Ergebniseingabe!$AG$114:$AG$125=AM70)*(Ergebniseingabe!$K$114:$K$125=AN70)*(Ergebniseingabe!$BB$114:$BB$125)),"")</f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</row>
    <row r="71" spans="37:70" s="116" customFormat="1" ht="12.75">
      <c r="AK71" s="116">
        <v>6</v>
      </c>
      <c r="AL71" s="116">
        <f t="shared" si="8"/>
      </c>
      <c r="AM71" s="116">
        <f t="shared" si="9"/>
      </c>
      <c r="AN71" s="116">
        <f t="shared" si="10"/>
      </c>
      <c r="AO71" s="116">
        <f>IF(SUMPRODUCT((Ergebniseingabe!$K$114:$K$125=AM71)*(Ergebniseingabe!$AG$114:$AG$125=AN71)*(ISNUMBER(Ergebniseingabe!$BE$114:$BE$125)))=1,SUMPRODUCT((Ergebniseingabe!$K$114:$K$125=AM71)*(Ergebniseingabe!$AG$114:$AG$125=AN71)*(Ergebniseingabe!$BB$114:$BB$125))&amp;":"&amp;SUMPRODUCT((Ergebniseingabe!$K$114:$K$125=AM71)*(Ergebniseingabe!$AG$114:$AG$125=AN71)*(Ergebniseingabe!$BE$114:$BE$125)),"")</f>
      </c>
      <c r="AP71" s="116">
        <f>IF(SUMPRODUCT((Ergebniseingabe!$AG$114:$AG$125=AM71)*(Ergebniseingabe!$K$114:$K$125=AN71)*(ISNUMBER(Ergebniseingabe!$BE$114:$BE$125)))=1,SUMPRODUCT((Ergebniseingabe!$AG$114:$AG$125=AM71)*(Ergebniseingabe!$K$114:$K$125=AN71)*(Ergebniseingabe!$BE$114:$BE$125))&amp;":"&amp;SUMPRODUCT((Ergebniseingabe!$AG$114:$AG$125=AM71)*(Ergebniseingabe!$K$114:$K$125=AN71)*(Ergebniseingabe!$BB$114:$BB$125)),"")</f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</row>
    <row r="72" spans="37:70" s="116" customFormat="1" ht="12.75">
      <c r="AK72" s="116">
        <v>1</v>
      </c>
      <c r="AL72" s="116">
        <f t="shared" si="8"/>
      </c>
      <c r="AM72" s="116">
        <f>P63</f>
      </c>
      <c r="AN72" s="116">
        <f>P64</f>
      </c>
      <c r="AO72" s="116">
        <f>IF(SUMPRODUCT((Ergebniseingabe!$K$114:$K$125=AM72)*(Ergebniseingabe!$AG$114:$AG$125=AN72)*(ISNUMBER(Ergebniseingabe!$BE$114:$BE$125)))=1,SUMPRODUCT((Ergebniseingabe!$K$114:$K$125=AM72)*(Ergebniseingabe!$AG$114:$AG$125=AN72)*(Ergebniseingabe!$BB$114:$BB$125))&amp;":"&amp;SUMPRODUCT((Ergebniseingabe!$K$114:$K$125=AM72)*(Ergebniseingabe!$AG$114:$AG$125=AN72)*(Ergebniseingabe!$BE$114:$BE$125)),"")</f>
      </c>
      <c r="AP72" s="116">
        <f>IF(SUMPRODUCT((Ergebniseingabe!$AG$114:$AG$125=AM72)*(Ergebniseingabe!$K$114:$K$125=AN72)*(ISNUMBER(Ergebniseingabe!$BE$114:$BE$125)))=1,SUMPRODUCT((Ergebniseingabe!$AG$114:$AG$125=AM72)*(Ergebniseingabe!$K$114:$K$125=AN72)*(Ergebniseingabe!$BE$114:$BE$125))&amp;":"&amp;SUMPRODUCT((Ergebniseingabe!$AG$114:$AG$125=AM72)*(Ergebniseingabe!$K$114:$K$125=AN72)*(Ergebniseingabe!$BB$114:$BB$125)),"")</f>
      </c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37:70" s="116" customFormat="1" ht="12.75">
      <c r="AK73" s="116">
        <v>2</v>
      </c>
      <c r="AL73" s="116">
        <f t="shared" si="8"/>
      </c>
      <c r="AM73" s="116">
        <f>P63</f>
      </c>
      <c r="AN73" s="116">
        <f>P65</f>
      </c>
      <c r="AO73" s="116">
        <f>IF(SUMPRODUCT((Ergebniseingabe!$K$114:$K$125=AM73)*(Ergebniseingabe!$AG$114:$AG$125=AN73)*(ISNUMBER(Ergebniseingabe!$BE$114:$BE$125)))=1,SUMPRODUCT((Ergebniseingabe!$K$114:$K$125=AM73)*(Ergebniseingabe!$AG$114:$AG$125=AN73)*(Ergebniseingabe!$BB$114:$BB$125))&amp;":"&amp;SUMPRODUCT((Ergebniseingabe!$K$114:$K$125=AM73)*(Ergebniseingabe!$AG$114:$AG$125=AN73)*(Ergebniseingabe!$BE$114:$BE$125)),"")</f>
      </c>
      <c r="AP73" s="116">
        <f>IF(SUMPRODUCT((Ergebniseingabe!$AG$114:$AG$125=AM73)*(Ergebniseingabe!$K$114:$K$125=AN73)*(ISNUMBER(Ergebniseingabe!$BE$114:$BE$125)))=1,SUMPRODUCT((Ergebniseingabe!$AG$114:$AG$125=AM73)*(Ergebniseingabe!$K$114:$K$125=AN73)*(Ergebniseingabe!$BE$114:$BE$125))&amp;":"&amp;SUMPRODUCT((Ergebniseingabe!$AG$114:$AG$125=AM73)*(Ergebniseingabe!$K$114:$K$125=AN73)*(Ergebniseingabe!$BB$114:$BB$125)),"")</f>
      </c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37:70" s="116" customFormat="1" ht="12.75">
      <c r="AK74" s="116">
        <v>3</v>
      </c>
      <c r="AL74" s="116">
        <f t="shared" si="8"/>
      </c>
      <c r="AM74" s="116">
        <f>P63</f>
      </c>
      <c r="AN74" s="116">
        <f>P66</f>
      </c>
      <c r="AO74" s="116">
        <f>IF(SUMPRODUCT((Ergebniseingabe!$K$114:$K$125=AM74)*(Ergebniseingabe!$AG$114:$AG$125=AN74)*(ISNUMBER(Ergebniseingabe!$BE$114:$BE$125)))=1,SUMPRODUCT((Ergebniseingabe!$K$114:$K$125=AM74)*(Ergebniseingabe!$AG$114:$AG$125=AN74)*(Ergebniseingabe!$BB$114:$BB$125))&amp;":"&amp;SUMPRODUCT((Ergebniseingabe!$K$114:$K$125=AM74)*(Ergebniseingabe!$AG$114:$AG$125=AN74)*(Ergebniseingabe!$BE$114:$BE$125)),"")</f>
      </c>
      <c r="AP74" s="116">
        <f>IF(SUMPRODUCT((Ergebniseingabe!$AG$114:$AG$125=AM74)*(Ergebniseingabe!$K$114:$K$125=AN74)*(ISNUMBER(Ergebniseingabe!$BE$114:$BE$125)))=1,SUMPRODUCT((Ergebniseingabe!$AG$114:$AG$125=AM74)*(Ergebniseingabe!$K$114:$K$125=AN74)*(Ergebniseingabe!$BE$114:$BE$125))&amp;":"&amp;SUMPRODUCT((Ergebniseingabe!$AG$114:$AG$125=AM74)*(Ergebniseingabe!$K$114:$K$125=AN74)*(Ergebniseingabe!$BB$114:$BB$125)),"")</f>
      </c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37:70" s="116" customFormat="1" ht="12.75">
      <c r="AK75" s="116">
        <v>4</v>
      </c>
      <c r="AL75" s="116">
        <f t="shared" si="8"/>
      </c>
      <c r="AM75" s="116">
        <f>P64</f>
      </c>
      <c r="AN75" s="116">
        <f>P65</f>
      </c>
      <c r="AO75" s="116">
        <f>IF(SUMPRODUCT((Ergebniseingabe!$K$114:$K$125=AM75)*(Ergebniseingabe!$AG$114:$AG$125=AN75)*(ISNUMBER(Ergebniseingabe!$BE$114:$BE$125)))=1,SUMPRODUCT((Ergebniseingabe!$K$114:$K$125=AM75)*(Ergebniseingabe!$AG$114:$AG$125=AN75)*(Ergebniseingabe!$BB$114:$BB$125))&amp;":"&amp;SUMPRODUCT((Ergebniseingabe!$K$114:$K$125=AM75)*(Ergebniseingabe!$AG$114:$AG$125=AN75)*(Ergebniseingabe!$BE$114:$BE$125)),"")</f>
      </c>
      <c r="AP75" s="116">
        <f>IF(SUMPRODUCT((Ergebniseingabe!$AG$114:$AG$125=AM75)*(Ergebniseingabe!$K$114:$K$125=AN75)*(ISNUMBER(Ergebniseingabe!$BE$114:$BE$125)))=1,SUMPRODUCT((Ergebniseingabe!$AG$114:$AG$125=AM75)*(Ergebniseingabe!$K$114:$K$125=AN75)*(Ergebniseingabe!$BE$114:$BE$125))&amp;":"&amp;SUMPRODUCT((Ergebniseingabe!$AG$114:$AG$125=AM75)*(Ergebniseingabe!$K$114:$K$125=AN75)*(Ergebniseingabe!$BB$114:$BB$125)),"")</f>
      </c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37:70" s="116" customFormat="1" ht="12.75">
      <c r="AK76" s="116">
        <v>5</v>
      </c>
      <c r="AL76" s="116">
        <f t="shared" si="8"/>
      </c>
      <c r="AM76" s="116">
        <f>P64</f>
      </c>
      <c r="AN76" s="116">
        <f>P66</f>
      </c>
      <c r="AO76" s="116">
        <f>IF(SUMPRODUCT((Ergebniseingabe!$K$114:$K$125=AM76)*(Ergebniseingabe!$AG$114:$AG$125=AN76)*(ISNUMBER(Ergebniseingabe!$BE$114:$BE$125)))=1,SUMPRODUCT((Ergebniseingabe!$K$114:$K$125=AM76)*(Ergebniseingabe!$AG$114:$AG$125=AN76)*(Ergebniseingabe!$BB$114:$BB$125))&amp;":"&amp;SUMPRODUCT((Ergebniseingabe!$K$114:$K$125=AM76)*(Ergebniseingabe!$AG$114:$AG$125=AN76)*(Ergebniseingabe!$BE$114:$BE$125)),"")</f>
      </c>
      <c r="AP76" s="116">
        <f>IF(SUMPRODUCT((Ergebniseingabe!$AG$114:$AG$125=AM76)*(Ergebniseingabe!$K$114:$K$125=AN76)*(ISNUMBER(Ergebniseingabe!$BE$114:$BE$125)))=1,SUMPRODUCT((Ergebniseingabe!$AG$114:$AG$125=AM76)*(Ergebniseingabe!$K$114:$K$125=AN76)*(Ergebniseingabe!$BE$114:$BE$125))&amp;":"&amp;SUMPRODUCT((Ergebniseingabe!$AG$114:$AG$125=AM76)*(Ergebniseingabe!$K$114:$K$125=AN76)*(Ergebniseingabe!$BB$114:$BB$125)),"")</f>
      </c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37:70" s="116" customFormat="1" ht="12.75">
      <c r="AK77" s="116">
        <v>6</v>
      </c>
      <c r="AL77" s="116">
        <f t="shared" si="8"/>
      </c>
      <c r="AM77" s="116">
        <f>P65</f>
      </c>
      <c r="AN77" s="116">
        <f>P66</f>
      </c>
      <c r="AO77" s="116">
        <f>IF(SUMPRODUCT((Ergebniseingabe!$K$114:$K$125=AM77)*(Ergebniseingabe!$AG$114:$AG$125=AN77)*(ISNUMBER(Ergebniseingabe!$BE$114:$BE$125)))=1,SUMPRODUCT((Ergebniseingabe!$K$114:$K$125=AM77)*(Ergebniseingabe!$AG$114:$AG$125=AN77)*(Ergebniseingabe!$BB$114:$BB$125))&amp;":"&amp;SUMPRODUCT((Ergebniseingabe!$K$114:$K$125=AM77)*(Ergebniseingabe!$AG$114:$AG$125=AN77)*(Ergebniseingabe!$BE$114:$BE$125)),"")</f>
      </c>
      <c r="AP77" s="116">
        <f>IF(SUMPRODUCT((Ergebniseingabe!$AG$114:$AG$125=AM77)*(Ergebniseingabe!$K$114:$K$125=AN77)*(ISNUMBER(Ergebniseingabe!$BE$114:$BE$125)))=1,SUMPRODUCT((Ergebniseingabe!$AG$114:$AG$125=AM77)*(Ergebniseingabe!$K$114:$K$125=AN77)*(Ergebniseingabe!$BE$114:$BE$125))&amp;":"&amp;SUMPRODUCT((Ergebniseingabe!$AG$114:$AG$125=AM77)*(Ergebniseingabe!$K$114:$K$125=AN77)*(Ergebniseingabe!$BB$114:$BB$125)),"")</f>
      </c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37:70" s="116" customFormat="1" ht="12.75">
      <c r="AK78" s="116">
        <v>1</v>
      </c>
      <c r="AL78" s="116">
        <f t="shared" si="8"/>
      </c>
      <c r="AM78" s="116">
        <f aca="true" t="shared" si="11" ref="AM78:AM83">AN72</f>
      </c>
      <c r="AN78" s="116">
        <f aca="true" t="shared" si="12" ref="AN78:AN83">AM72</f>
      </c>
      <c r="AO78" s="116">
        <f>IF(SUMPRODUCT((Ergebniseingabe!$K$114:$K$125=AM78)*(Ergebniseingabe!$AG$114:$AG$125=AN78)*(ISNUMBER(Ergebniseingabe!$BE$114:$BE$125)))=1,SUMPRODUCT((Ergebniseingabe!$K$114:$K$125=AM78)*(Ergebniseingabe!$AG$114:$AG$125=AN78)*(Ergebniseingabe!$BB$114:$BB$125))&amp;":"&amp;SUMPRODUCT((Ergebniseingabe!$K$114:$K$125=AM78)*(Ergebniseingabe!$AG$114:$AG$125=AN78)*(Ergebniseingabe!$BE$114:$BE$125)),"")</f>
      </c>
      <c r="AP78" s="116">
        <f>IF(SUMPRODUCT((Ergebniseingabe!$AG$114:$AG$125=AM78)*(Ergebniseingabe!$K$114:$K$125=AN78)*(ISNUMBER(Ergebniseingabe!$BE$114:$BE$125)))=1,SUMPRODUCT((Ergebniseingabe!$AG$114:$AG$125=AM78)*(Ergebniseingabe!$K$114:$K$125=AN78)*(Ergebniseingabe!$BE$114:$BE$125))&amp;":"&amp;SUMPRODUCT((Ergebniseingabe!$AG$114:$AG$125=AM78)*(Ergebniseingabe!$K$114:$K$125=AN78)*(Ergebniseingabe!$BB$114:$BB$125)),"")</f>
      </c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37:70" s="116" customFormat="1" ht="12.75">
      <c r="AK79" s="116">
        <v>2</v>
      </c>
      <c r="AL79" s="116">
        <f t="shared" si="8"/>
      </c>
      <c r="AM79" s="116">
        <f t="shared" si="11"/>
      </c>
      <c r="AN79" s="116">
        <f t="shared" si="12"/>
      </c>
      <c r="AO79" s="116">
        <f>IF(SUMPRODUCT((Ergebniseingabe!$K$114:$K$125=AM79)*(Ergebniseingabe!$AG$114:$AG$125=AN79)*(ISNUMBER(Ergebniseingabe!$BE$114:$BE$125)))=1,SUMPRODUCT((Ergebniseingabe!$K$114:$K$125=AM79)*(Ergebniseingabe!$AG$114:$AG$125=AN79)*(Ergebniseingabe!$BB$114:$BB$125))&amp;":"&amp;SUMPRODUCT((Ergebniseingabe!$K$114:$K$125=AM79)*(Ergebniseingabe!$AG$114:$AG$125=AN79)*(Ergebniseingabe!$BE$114:$BE$125)),"")</f>
      </c>
      <c r="AP79" s="116">
        <f>IF(SUMPRODUCT((Ergebniseingabe!$AG$114:$AG$125=AM79)*(Ergebniseingabe!$K$114:$K$125=AN79)*(ISNUMBER(Ergebniseingabe!$BE$114:$BE$125)))=1,SUMPRODUCT((Ergebniseingabe!$AG$114:$AG$125=AM79)*(Ergebniseingabe!$K$114:$K$125=AN79)*(Ergebniseingabe!$BE$114:$BE$125))&amp;":"&amp;SUMPRODUCT((Ergebniseingabe!$AG$114:$AG$125=AM79)*(Ergebniseingabe!$K$114:$K$125=AN79)*(Ergebniseingabe!$BB$114:$BB$125)),"")</f>
      </c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37:70" s="116" customFormat="1" ht="12.75">
      <c r="AK80" s="116">
        <v>3</v>
      </c>
      <c r="AL80" s="116">
        <f t="shared" si="8"/>
      </c>
      <c r="AM80" s="116">
        <f t="shared" si="11"/>
      </c>
      <c r="AN80" s="116">
        <f t="shared" si="12"/>
      </c>
      <c r="AO80" s="116">
        <f>IF(SUMPRODUCT((Ergebniseingabe!$K$114:$K$125=AM80)*(Ergebniseingabe!$AG$114:$AG$125=AN80)*(ISNUMBER(Ergebniseingabe!$BE$114:$BE$125)))=1,SUMPRODUCT((Ergebniseingabe!$K$114:$K$125=AM80)*(Ergebniseingabe!$AG$114:$AG$125=AN80)*(Ergebniseingabe!$BB$114:$BB$125))&amp;":"&amp;SUMPRODUCT((Ergebniseingabe!$K$114:$K$125=AM80)*(Ergebniseingabe!$AG$114:$AG$125=AN80)*(Ergebniseingabe!$BE$114:$BE$125)),"")</f>
      </c>
      <c r="AP80" s="116">
        <f>IF(SUMPRODUCT((Ergebniseingabe!$AG$114:$AG$125=AM80)*(Ergebniseingabe!$K$114:$K$125=AN80)*(ISNUMBER(Ergebniseingabe!$BE$114:$BE$125)))=1,SUMPRODUCT((Ergebniseingabe!$AG$114:$AG$125=AM80)*(Ergebniseingabe!$K$114:$K$125=AN80)*(Ergebniseingabe!$BE$114:$BE$125))&amp;":"&amp;SUMPRODUCT((Ergebniseingabe!$AG$114:$AG$125=AM80)*(Ergebniseingabe!$K$114:$K$125=AN80)*(Ergebniseingabe!$BB$114:$BB$125)),"")</f>
      </c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37:70" s="116" customFormat="1" ht="12.75">
      <c r="AK81" s="116">
        <v>4</v>
      </c>
      <c r="AL81" s="116">
        <f t="shared" si="8"/>
      </c>
      <c r="AM81" s="116">
        <f t="shared" si="11"/>
      </c>
      <c r="AN81" s="116">
        <f t="shared" si="12"/>
      </c>
      <c r="AO81" s="116">
        <f>IF(SUMPRODUCT((Ergebniseingabe!$K$114:$K$125=AM81)*(Ergebniseingabe!$AG$114:$AG$125=AN81)*(ISNUMBER(Ergebniseingabe!$BE$114:$BE$125)))=1,SUMPRODUCT((Ergebniseingabe!$K$114:$K$125=AM81)*(Ergebniseingabe!$AG$114:$AG$125=AN81)*(Ergebniseingabe!$BB$114:$BB$125))&amp;":"&amp;SUMPRODUCT((Ergebniseingabe!$K$114:$K$125=AM81)*(Ergebniseingabe!$AG$114:$AG$125=AN81)*(Ergebniseingabe!$BE$114:$BE$125)),"")</f>
      </c>
      <c r="AP81" s="116">
        <f>IF(SUMPRODUCT((Ergebniseingabe!$AG$114:$AG$125=AM81)*(Ergebniseingabe!$K$114:$K$125=AN81)*(ISNUMBER(Ergebniseingabe!$BE$114:$BE$125)))=1,SUMPRODUCT((Ergebniseingabe!$AG$114:$AG$125=AM81)*(Ergebniseingabe!$K$114:$K$125=AN81)*(Ergebniseingabe!$BE$114:$BE$125))&amp;":"&amp;SUMPRODUCT((Ergebniseingabe!$AG$114:$AG$125=AM81)*(Ergebniseingabe!$K$114:$K$125=AN81)*(Ergebniseingabe!$BB$114:$BB$125)),"")</f>
      </c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37:70" s="116" customFormat="1" ht="12.75">
      <c r="AK82" s="116">
        <v>5</v>
      </c>
      <c r="AL82" s="116">
        <f t="shared" si="8"/>
      </c>
      <c r="AM82" s="116">
        <f t="shared" si="11"/>
      </c>
      <c r="AN82" s="116">
        <f t="shared" si="12"/>
      </c>
      <c r="AO82" s="116">
        <f>IF(SUMPRODUCT((Ergebniseingabe!$K$114:$K$125=AM82)*(Ergebniseingabe!$AG$114:$AG$125=AN82)*(ISNUMBER(Ergebniseingabe!$BE$114:$BE$125)))=1,SUMPRODUCT((Ergebniseingabe!$K$114:$K$125=AM82)*(Ergebniseingabe!$AG$114:$AG$125=AN82)*(Ergebniseingabe!$BB$114:$BB$125))&amp;":"&amp;SUMPRODUCT((Ergebniseingabe!$K$114:$K$125=AM82)*(Ergebniseingabe!$AG$114:$AG$125=AN82)*(Ergebniseingabe!$BE$114:$BE$125)),"")</f>
      </c>
      <c r="AP82" s="116">
        <f>IF(SUMPRODUCT((Ergebniseingabe!$AG$114:$AG$125=AM82)*(Ergebniseingabe!$K$114:$K$125=AN82)*(ISNUMBER(Ergebniseingabe!$BE$114:$BE$125)))=1,SUMPRODUCT((Ergebniseingabe!$AG$114:$AG$125=AM82)*(Ergebniseingabe!$K$114:$K$125=AN82)*(Ergebniseingabe!$BE$114:$BE$125))&amp;":"&amp;SUMPRODUCT((Ergebniseingabe!$AG$114:$AG$125=AM82)*(Ergebniseingabe!$K$114:$K$125=AN82)*(Ergebniseingabe!$BB$114:$BB$125)),"")</f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37:70" s="116" customFormat="1" ht="12.75">
      <c r="AK83" s="116">
        <v>6</v>
      </c>
      <c r="AL83" s="116">
        <f t="shared" si="8"/>
      </c>
      <c r="AM83" s="116">
        <f t="shared" si="11"/>
      </c>
      <c r="AN83" s="116">
        <f t="shared" si="12"/>
      </c>
      <c r="AO83" s="116">
        <f>IF(SUMPRODUCT((Ergebniseingabe!$K$114:$K$125=AM83)*(Ergebniseingabe!$AG$114:$AG$125=AN83)*(ISNUMBER(Ergebniseingabe!$BE$114:$BE$125)))=1,SUMPRODUCT((Ergebniseingabe!$K$114:$K$125=AM83)*(Ergebniseingabe!$AG$114:$AG$125=AN83)*(Ergebniseingabe!$BB$114:$BB$125))&amp;":"&amp;SUMPRODUCT((Ergebniseingabe!$K$114:$K$125=AM83)*(Ergebniseingabe!$AG$114:$AG$125=AN83)*(Ergebniseingabe!$BE$114:$BE$125)),"")</f>
      </c>
      <c r="AP83" s="116">
        <f>IF(SUMPRODUCT((Ergebniseingabe!$AG$114:$AG$125=AM83)*(Ergebniseingabe!$K$114:$K$125=AN83)*(ISNUMBER(Ergebniseingabe!$BE$114:$BE$125)))=1,SUMPRODUCT((Ergebniseingabe!$AG$114:$AG$125=AM83)*(Ergebniseingabe!$K$114:$K$125=AN83)*(Ergebniseingabe!$BE$114:$BE$125))&amp;":"&amp;SUMPRODUCT((Ergebniseingabe!$AG$114:$AG$125=AM83)*(Ergebniseingabe!$K$114:$K$125=AN83)*(Ergebniseingabe!$BB$114:$BB$125)),"")</f>
      </c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57:70" s="116" customFormat="1" ht="12.75"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57:70" s="116" customFormat="1" ht="12.75"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57:70" s="116" customFormat="1" ht="12.75"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57:70" s="116" customFormat="1" ht="12.75"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57:70" s="116" customFormat="1" ht="12.75"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57:70" s="116" customFormat="1" ht="12.75"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57:70" s="116" customFormat="1" ht="12.75"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57:70" s="116" customFormat="1" ht="12.75"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57:70" s="116" customFormat="1" ht="12.75"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57:70" s="116" customFormat="1" ht="12.75"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57:70" s="116" customFormat="1" ht="12.75"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57:70" s="116" customFormat="1" ht="12.75"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57:70" s="116" customFormat="1" ht="12.75"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57:70" s="116" customFormat="1" ht="12.75"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57:70" s="116" customFormat="1" ht="12.75"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57:70" s="116" customFormat="1" ht="12.75"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57:70" s="116" customFormat="1" ht="12.75"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57:70" s="116" customFormat="1" ht="12.75"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57:70" s="116" customFormat="1" ht="12.75"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57:70" s="116" customFormat="1" ht="12.75"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57:70" s="116" customFormat="1" ht="12.75"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57:70" s="116" customFormat="1" ht="12.75"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57:70" s="116" customFormat="1" ht="12.75"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57:70" s="116" customFormat="1" ht="12.75"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57:70" s="116" customFormat="1" ht="12.75"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57:70" s="116" customFormat="1" ht="12.75"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</row>
    <row r="110" spans="57:70" s="116" customFormat="1" ht="12.75"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</row>
    <row r="111" spans="57:70" s="116" customFormat="1" ht="12.75"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</row>
    <row r="112" spans="57:70" s="116" customFormat="1" ht="12.75"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</row>
    <row r="113" spans="57:70" s="116" customFormat="1" ht="12.75"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</row>
    <row r="114" spans="57:70" s="116" customFormat="1" ht="12.75"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</row>
    <row r="115" spans="57:70" s="116" customFormat="1" ht="12.75"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</row>
    <row r="116" spans="57:70" s="116" customFormat="1" ht="12.75"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</row>
    <row r="117" spans="57:70" s="116" customFormat="1" ht="12.75"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</row>
    <row r="118" spans="57:70" s="116" customFormat="1" ht="12.75"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</row>
    <row r="119" spans="57:70" s="116" customFormat="1" ht="12.75"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</row>
    <row r="120" spans="57:70" s="116" customFormat="1" ht="12.75"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</row>
    <row r="121" spans="57:70" s="116" customFormat="1" ht="12.75"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</row>
    <row r="122" spans="57:70" s="116" customFormat="1" ht="12.75"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cp:lastPrinted>2010-09-25T19:34:20Z</cp:lastPrinted>
  <dcterms:created xsi:type="dcterms:W3CDTF">2010-02-22T09:28:57Z</dcterms:created>
  <dcterms:modified xsi:type="dcterms:W3CDTF">2010-09-27T08:18:25Z</dcterms:modified>
  <cp:category/>
  <cp:version/>
  <cp:contentType/>
  <cp:contentStatus/>
</cp:coreProperties>
</file>